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5.xml" ContentType="application/vnd.ms-excel.person+xml"/>
  <Override PartName="/xl/persons/person18.xml" ContentType="application/vnd.ms-excel.person+xml"/>
  <Override PartName="/xl/persons/person0.xml" ContentType="application/vnd.ms-excel.person+xml"/>
  <Override PartName="/xl/persons/person13.xml" ContentType="application/vnd.ms-excel.person+xml"/>
  <Override PartName="/xl/persons/person20.xml" ContentType="application/vnd.ms-excel.person+xml"/>
  <Override PartName="/xl/persons/person26.xml" ContentType="application/vnd.ms-excel.person+xml"/>
  <Override PartName="/xl/persons/person28.xml" ContentType="application/vnd.ms-excel.person+xml"/>
  <Override PartName="/xl/persons/person33.xml" ContentType="application/vnd.ms-excel.person+xml"/>
  <Override PartName="/xl/persons/person42.xml" ContentType="application/vnd.ms-excel.person+xml"/>
  <Override PartName="/xl/persons/person7.xml" ContentType="application/vnd.ms-excel.person+xml"/>
  <Override PartName="/xl/persons/person38.xml" ContentType="application/vnd.ms-excel.person+xml"/>
  <Override PartName="/xl/persons/person19.xml" ContentType="application/vnd.ms-excel.person+xml"/>
  <Override PartName="/xl/persons/person32.xml" ContentType="application/vnd.ms-excel.person+xml"/>
  <Override PartName="/xl/persons/person21.xml" ContentType="application/vnd.ms-excel.person+xml"/>
  <Override PartName="/xl/persons/person2.xml" ContentType="application/vnd.ms-excel.person+xml"/>
  <Override PartName="/xl/persons/person10.xml" ContentType="application/vnd.ms-excel.person+xml"/>
  <Override PartName="/xl/persons/person15.xml" ContentType="application/vnd.ms-excel.person+xml"/>
  <Override PartName="/xl/persons/person23.xml" ContentType="application/vnd.ms-excel.person+xml"/>
  <Override PartName="/xl/persons/person31.xml" ContentType="application/vnd.ms-excel.person+xml"/>
  <Override PartName="/xl/persons/person36.xml" ContentType="application/vnd.ms-excel.person+xml"/>
  <Override PartName="/xl/persons/person39.xml" ContentType="application/vnd.ms-excel.person+xml"/>
  <Override PartName="/xl/persons/person1.xml" ContentType="application/vnd.ms-excel.person+xml"/>
  <Override PartName="/xl/persons/person6.xml" ContentType="application/vnd.ms-excel.person+xml"/>
  <Override PartName="/xl/persons/person14.xml" ContentType="application/vnd.ms-excel.person+xml"/>
  <Override PartName="/xl/persons/person27.xml" ContentType="application/vnd.ms-excel.person+xml"/>
  <Override PartName="/xl/persons/person35.xml" ContentType="application/vnd.ms-excel.person+xml"/>
  <Override PartName="/xl/persons/person40.xml" ContentType="application/vnd.ms-excel.person+xml"/>
  <Override PartName="/xl/persons/person8.xml" ContentType="application/vnd.ms-excel.person+xml"/>
  <Override PartName="/xl/persons/person22.xml" ContentType="application/vnd.ms-excel.person+xml"/>
  <Override PartName="/xl/persons/person30.xml" ContentType="application/vnd.ms-excel.person+xml"/>
  <Override PartName="/xl/persons/person41.xml" ContentType="application/vnd.ms-excel.person+xml"/>
  <Override PartName="/xl/persons/person29.xml" ContentType="application/vnd.ms-excel.person+xml"/>
  <Override PartName="/xl/persons/person25.xml" ContentType="application/vnd.ms-excel.person+xml"/>
  <Override PartName="/xl/persons/person17.xml" ContentType="application/vnd.ms-excel.person+xml"/>
  <Override PartName="/xl/persons/person12.xml" ContentType="application/vnd.ms-excel.person+xml"/>
  <Override PartName="/xl/persons/person9.xml" ContentType="application/vnd.ms-excel.person+xml"/>
  <Override PartName="/xl/persons/person4.xml" ContentType="application/vnd.ms-excel.person+xml"/>
  <Override PartName="/xl/persons/person34.xml" ContentType="application/vnd.ms-excel.person+xml"/>
  <Override PartName="/xl/persons/person3.xml" ContentType="application/vnd.ms-excel.person+xml"/>
  <Override PartName="/xl/persons/person11.xml" ContentType="application/vnd.ms-excel.person+xml"/>
  <Override PartName="/xl/persons/person16.xml" ContentType="application/vnd.ms-excel.person+xml"/>
  <Override PartName="/xl/persons/person24.xml" ContentType="application/vnd.ms-excel.person+xml"/>
  <Override PartName="/xl/persons/person37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 codeName="ThisWorkbook" autoCompressPictures="0"/>
  <xr:revisionPtr revIDLastSave="15" documentId="13_ncr:1_{78079FED-C4E8-4BA4-A8D8-4F6220DAB4C6}" xr6:coauthVersionLast="47" xr6:coauthVersionMax="47" xr10:uidLastSave="{49346A1A-5ECF-4E85-A9FB-0ACACD27B0FA}"/>
  <bookViews>
    <workbookView xWindow="-110" yWindow="-110" windowWidth="19420" windowHeight="10300" tabRatio="788" activeTab="10" xr2:uid="{00000000-000D-0000-FFFF-FFFF00000000}"/>
  </bookViews>
  <sheets>
    <sheet name="1 月" sheetId="14" r:id="rId1"/>
    <sheet name="2 月" sheetId="15" r:id="rId2"/>
    <sheet name="3 月" sheetId="16" r:id="rId3"/>
    <sheet name="4 月" sheetId="17" r:id="rId4"/>
    <sheet name="5 月" sheetId="18" r:id="rId5"/>
    <sheet name="6 月" sheetId="19" r:id="rId6"/>
    <sheet name="7 月" sheetId="20" r:id="rId7"/>
    <sheet name="8 月" sheetId="21" r:id="rId8"/>
    <sheet name="9 月" sheetId="22" r:id="rId9"/>
    <sheet name="10 月" sheetId="23" r:id="rId10"/>
    <sheet name="11 月" sheetId="24" r:id="rId11"/>
    <sheet name="12 月" sheetId="25" r:id="rId12"/>
  </sheets>
  <definedNames>
    <definedName name="CalendarYear">'1 月'!$K$5</definedName>
    <definedName name="ColumnTitleRegion1..H12.1">'1 月'!$B$3</definedName>
    <definedName name="ColumnTitleRegion1..H12.10">'10 月'!$B$3</definedName>
    <definedName name="ColumnTitleRegion1..H12.11">'11 月'!$B$3</definedName>
    <definedName name="ColumnTitleRegion1..H12.12">'12 月'!$B$3</definedName>
    <definedName name="ColumnTitleRegion1..H12.2">'2 月'!$B$3</definedName>
    <definedName name="ColumnTitleRegion1..H12.3">'3 月'!$B$3</definedName>
    <definedName name="ColumnTitleRegion1..H12.4">'4 月'!$B$3</definedName>
    <definedName name="ColumnTitleRegion1..H12.5">'5 月'!$B$3</definedName>
    <definedName name="ColumnTitleRegion1..H12.6">'6 月'!$B$3</definedName>
    <definedName name="ColumnTitleRegion1..H12.7">'7 月'!$B$3</definedName>
    <definedName name="ColumnTitleRegion1..H12.8">'8 月'!$B$3</definedName>
    <definedName name="ColumnTitleRegion1..H12.9">'9 月'!$B$3</definedName>
    <definedName name="ColumnTitleRegion2..C14.1">'1 月'!$B$3</definedName>
    <definedName name="ColumnTitleRegion2..C14.10">'10 月'!$B$3</definedName>
    <definedName name="ColumnTitleRegion2..C14.11">'11 月'!$B$3</definedName>
    <definedName name="ColumnTitleRegion2..C14.12">'12 月'!$B$3</definedName>
    <definedName name="ColumnTitleRegion2..C14.2">'2 月'!$B$3</definedName>
    <definedName name="ColumnTitleRegion2..C14.3">'3 月'!$B$3</definedName>
    <definedName name="ColumnTitleRegion2..C14.4">'4 月'!$B$3</definedName>
    <definedName name="ColumnTitleRegion2..C14.5">'5 月'!$B$3</definedName>
    <definedName name="ColumnTitleRegion2..C14.6">'6 月'!$B$3</definedName>
    <definedName name="ColumnTitleRegion2..C14.7">'7 月'!$B$3</definedName>
    <definedName name="ColumnTitleRegion2..C14.8">'8 月'!$B$3</definedName>
    <definedName name="ColumnTitleRegion2..C14.9">'9 月'!$B$3</definedName>
    <definedName name="DaysAndWeeks">{0,1,2,3,4,5,6} + {0;1;2;3;4;5}*7</definedName>
    <definedName name="_xlnm.Print_Area" localSheetId="0">'1 月'!$A:$I</definedName>
    <definedName name="_xlnm.Print_Area" localSheetId="9">'10 月'!$A:$I</definedName>
    <definedName name="_xlnm.Print_Area" localSheetId="10">'11 月'!$A:$I</definedName>
    <definedName name="_xlnm.Print_Area" localSheetId="11">'12 月'!$A:$I</definedName>
    <definedName name="_xlnm.Print_Area" localSheetId="1">'2 月'!$A:$I</definedName>
    <definedName name="_xlnm.Print_Area" localSheetId="2">'3 月'!$A:$I</definedName>
    <definedName name="_xlnm.Print_Area" localSheetId="3">'4 月'!$A:$I</definedName>
    <definedName name="_xlnm.Print_Area" localSheetId="4">'5 月'!$A:$I</definedName>
    <definedName name="_xlnm.Print_Area" localSheetId="5">'6 月'!$A:$I</definedName>
    <definedName name="_xlnm.Print_Area" localSheetId="6">'7 月'!$A:$I</definedName>
    <definedName name="_xlnm.Print_Area" localSheetId="7">'8 月'!$A:$I</definedName>
    <definedName name="_xlnm.Print_Area" localSheetId="8">'9 月'!$A:$I</definedName>
    <definedName name="RowTitleRegion1..K3">'1 月'!$K$4</definedName>
    <definedName name="週の始まり">'1 月'!$L$5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25" l="1"/>
  <c r="B2" i="24"/>
  <c r="B2" i="23"/>
  <c r="B2" i="22"/>
  <c r="B2" i="21"/>
  <c r="B2" i="20"/>
  <c r="B2" i="19"/>
  <c r="B2" i="18"/>
  <c r="B2" i="17"/>
  <c r="B2" i="16"/>
  <c r="B2" i="15"/>
  <c r="B2" i="14"/>
  <c r="B14" i="15" a="1"/>
  <c r="C14" i="15" s="1"/>
  <c r="B12" i="15" a="1"/>
  <c r="G12" i="15" s="1"/>
  <c r="B10" i="15" a="1"/>
  <c r="G10" i="15" s="1"/>
  <c r="B8" i="15" a="1"/>
  <c r="G8" i="15" s="1"/>
  <c r="B6" i="15" a="1"/>
  <c r="G6" i="15" s="1"/>
  <c r="B4" i="15" a="1"/>
  <c r="G4" i="15" s="1"/>
  <c r="G3" i="15" s="1"/>
  <c r="B14" i="16" a="1"/>
  <c r="B14" i="16" s="1"/>
  <c r="B12" i="16" a="1"/>
  <c r="G12" i="16" s="1"/>
  <c r="B10" i="16" a="1"/>
  <c r="C10" i="16" s="1"/>
  <c r="B8" i="16" a="1"/>
  <c r="C8" i="16" s="1"/>
  <c r="B6" i="16" a="1"/>
  <c r="G6" i="16" s="1"/>
  <c r="B4" i="16" a="1"/>
  <c r="G4" i="16" s="1"/>
  <c r="G3" i="16" s="1"/>
  <c r="B14" i="17" a="1"/>
  <c r="C14" i="17" s="1"/>
  <c r="H12" i="17"/>
  <c r="B12" i="17" a="1"/>
  <c r="G12" i="17" s="1"/>
  <c r="B10" i="17" a="1"/>
  <c r="G10" i="17" s="1"/>
  <c r="H8" i="17"/>
  <c r="B8" i="17"/>
  <c r="B8" i="17" a="1"/>
  <c r="G8" i="17" s="1"/>
  <c r="B6" i="17" a="1"/>
  <c r="G6" i="17" s="1"/>
  <c r="B4" i="17" a="1"/>
  <c r="G4" i="17" s="1"/>
  <c r="G3" i="17" s="1"/>
  <c r="B14" i="18" a="1"/>
  <c r="B14" i="18" s="1"/>
  <c r="B12" i="18" a="1"/>
  <c r="B10" i="18" a="1"/>
  <c r="B8" i="18" a="1"/>
  <c r="B6" i="18" a="1"/>
  <c r="B4" i="18" a="1"/>
  <c r="B14" i="19" a="1"/>
  <c r="C14" i="19" s="1"/>
  <c r="H12" i="19"/>
  <c r="F12" i="19"/>
  <c r="B12" i="19" a="1"/>
  <c r="G12" i="19" s="1"/>
  <c r="B10" i="19" a="1"/>
  <c r="G10" i="19" s="1"/>
  <c r="B8" i="19" a="1"/>
  <c r="G8" i="19" s="1"/>
  <c r="B6" i="19" a="1"/>
  <c r="G6" i="19" s="1"/>
  <c r="B4" i="19" a="1"/>
  <c r="H4" i="19" s="1"/>
  <c r="H3" i="19" s="1"/>
  <c r="B14" i="20" a="1"/>
  <c r="C14" i="20" s="1"/>
  <c r="B12" i="20" a="1"/>
  <c r="G12" i="20" s="1"/>
  <c r="B10" i="20" a="1"/>
  <c r="G10" i="20" s="1"/>
  <c r="B8" i="20" a="1"/>
  <c r="G8" i="20" s="1"/>
  <c r="B6" i="20" a="1"/>
  <c r="G6" i="20" s="1"/>
  <c r="B4" i="20" a="1"/>
  <c r="G4" i="20" s="1"/>
  <c r="G3" i="20" s="1"/>
  <c r="B14" i="21" a="1"/>
  <c r="B14" i="21" s="1"/>
  <c r="B12" i="21" a="1"/>
  <c r="H12" i="21" s="1"/>
  <c r="B10" i="21" a="1"/>
  <c r="C10" i="21" s="1"/>
  <c r="G8" i="21"/>
  <c r="B8" i="21" a="1"/>
  <c r="C8" i="21" s="1"/>
  <c r="B6" i="21" a="1"/>
  <c r="G6" i="21" s="1"/>
  <c r="B4" i="21" a="1"/>
  <c r="C4" i="21" s="1"/>
  <c r="C3" i="21" s="1"/>
  <c r="B14" i="22" a="1"/>
  <c r="C14" i="22" s="1"/>
  <c r="B12" i="22" a="1"/>
  <c r="G12" i="22" s="1"/>
  <c r="B10" i="22" a="1"/>
  <c r="G10" i="22" s="1"/>
  <c r="B8" i="22" a="1"/>
  <c r="G8" i="22" s="1"/>
  <c r="B6" i="22" a="1"/>
  <c r="G6" i="22" s="1"/>
  <c r="B4" i="22" a="1"/>
  <c r="G4" i="22" s="1"/>
  <c r="G3" i="22" s="1"/>
  <c r="B14" i="23" a="1"/>
  <c r="B14" i="23" s="1"/>
  <c r="B12" i="23" a="1"/>
  <c r="B10" i="23" a="1"/>
  <c r="B8" i="23" a="1"/>
  <c r="B6" i="23" a="1"/>
  <c r="B4" i="23" a="1"/>
  <c r="B14" i="24" a="1"/>
  <c r="C14" i="24" s="1"/>
  <c r="B12" i="24" a="1"/>
  <c r="G12" i="24" s="1"/>
  <c r="B10" i="24" a="1"/>
  <c r="G10" i="24" s="1"/>
  <c r="B8" i="24" a="1"/>
  <c r="G8" i="24" s="1"/>
  <c r="B6" i="24" a="1"/>
  <c r="G6" i="24" s="1"/>
  <c r="B4" i="24" a="1"/>
  <c r="G4" i="24" s="1"/>
  <c r="G3" i="24" s="1"/>
  <c r="B14" i="25" a="1"/>
  <c r="B14" i="25" s="1"/>
  <c r="B12" i="25" a="1"/>
  <c r="G12" i="25" s="1"/>
  <c r="B10" i="25" a="1"/>
  <c r="G10" i="25" s="1"/>
  <c r="B8" i="25" a="1"/>
  <c r="G8" i="25" s="1"/>
  <c r="G6" i="25"/>
  <c r="B6" i="25" a="1"/>
  <c r="C6" i="25" s="1"/>
  <c r="B4" i="25" a="1"/>
  <c r="C4" i="25" s="1"/>
  <c r="C3" i="25" s="1"/>
  <c r="B14" i="14" a="1"/>
  <c r="C14" i="14" s="1"/>
  <c r="B12" i="14" a="1"/>
  <c r="G12" i="14" s="1"/>
  <c r="B10" i="14" a="1"/>
  <c r="G10" i="14" s="1"/>
  <c r="F8" i="14"/>
  <c r="B8" i="14" a="1"/>
  <c r="G8" i="14" s="1"/>
  <c r="H6" i="14"/>
  <c r="F6" i="14"/>
  <c r="D6" i="14"/>
  <c r="B6" i="14" a="1"/>
  <c r="G6" i="14" s="1"/>
  <c r="B4" i="14" a="1"/>
  <c r="G4" i="14" s="1"/>
  <c r="G3" i="14" s="1"/>
  <c r="F12" i="14" l="1"/>
  <c r="D10" i="24"/>
  <c r="H12" i="14"/>
  <c r="B10" i="19"/>
  <c r="G4" i="25"/>
  <c r="G3" i="25" s="1"/>
  <c r="F4" i="24"/>
  <c r="F3" i="24" s="1"/>
  <c r="F6" i="22"/>
  <c r="H10" i="24"/>
  <c r="D8" i="17"/>
  <c r="C14" i="16"/>
  <c r="D8" i="15"/>
  <c r="C6" i="21"/>
  <c r="D8" i="24"/>
  <c r="D4" i="22"/>
  <c r="D3" i="22" s="1"/>
  <c r="F10" i="22"/>
  <c r="D4" i="20"/>
  <c r="D3" i="20" s="1"/>
  <c r="F10" i="20"/>
  <c r="D8" i="19"/>
  <c r="B6" i="17"/>
  <c r="G8" i="16"/>
  <c r="B4" i="15"/>
  <c r="B8" i="24"/>
  <c r="D8" i="14"/>
  <c r="F8" i="24"/>
  <c r="F4" i="22"/>
  <c r="F3" i="22" s="1"/>
  <c r="H10" i="22"/>
  <c r="F4" i="20"/>
  <c r="F3" i="20" s="1"/>
  <c r="H10" i="20"/>
  <c r="F8" i="19"/>
  <c r="D6" i="17"/>
  <c r="D4" i="15"/>
  <c r="D3" i="15" s="1"/>
  <c r="H8" i="24"/>
  <c r="H4" i="22"/>
  <c r="H3" i="22" s="1"/>
  <c r="H4" i="20"/>
  <c r="H3" i="20" s="1"/>
  <c r="F6" i="17"/>
  <c r="D12" i="17"/>
  <c r="G10" i="16"/>
  <c r="H4" i="15"/>
  <c r="H3" i="15" s="1"/>
  <c r="H6" i="17"/>
  <c r="H4" i="24"/>
  <c r="H3" i="24" s="1"/>
  <c r="B10" i="24"/>
  <c r="D6" i="22"/>
  <c r="B14" i="22"/>
  <c r="D6" i="20"/>
  <c r="B14" i="20"/>
  <c r="C12" i="16"/>
  <c r="D6" i="15"/>
  <c r="F6" i="20"/>
  <c r="D8" i="20"/>
  <c r="H4" i="14"/>
  <c r="H3" i="14" s="1"/>
  <c r="F12" i="22"/>
  <c r="F12" i="20"/>
  <c r="F4" i="17"/>
  <c r="F3" i="17" s="1"/>
  <c r="H10" i="17"/>
  <c r="F12" i="15"/>
  <c r="F6" i="24"/>
  <c r="H12" i="24"/>
  <c r="C10" i="25"/>
  <c r="B4" i="24"/>
  <c r="H6" i="24"/>
  <c r="B10" i="22"/>
  <c r="H12" i="22"/>
  <c r="B10" i="20"/>
  <c r="H12" i="20"/>
  <c r="B12" i="19"/>
  <c r="H4" i="17"/>
  <c r="H3" i="17" s="1"/>
  <c r="C4" i="16"/>
  <c r="C3" i="16" s="1"/>
  <c r="F6" i="15"/>
  <c r="B10" i="15"/>
  <c r="H12" i="15"/>
  <c r="B10" i="14"/>
  <c r="C12" i="25"/>
  <c r="B8" i="20"/>
  <c r="B4" i="14"/>
  <c r="D10" i="14"/>
  <c r="B12" i="14"/>
  <c r="B6" i="14"/>
  <c r="H8" i="14"/>
  <c r="D12" i="14"/>
  <c r="D4" i="24"/>
  <c r="D3" i="24" s="1"/>
  <c r="F10" i="24"/>
  <c r="B14" i="24"/>
  <c r="B4" i="22"/>
  <c r="H6" i="22"/>
  <c r="D10" i="22"/>
  <c r="B4" i="20"/>
  <c r="H6" i="20"/>
  <c r="D10" i="20"/>
  <c r="H8" i="19"/>
  <c r="D12" i="19"/>
  <c r="F8" i="17"/>
  <c r="B12" i="17"/>
  <c r="H6" i="15"/>
  <c r="D10" i="15"/>
  <c r="F10" i="15"/>
  <c r="B14" i="15"/>
  <c r="F12" i="17"/>
  <c r="C6" i="16"/>
  <c r="F4" i="15"/>
  <c r="F3" i="15" s="1"/>
  <c r="B8" i="15"/>
  <c r="H10" i="15"/>
  <c r="B8" i="22"/>
  <c r="D10" i="19"/>
  <c r="F10" i="14"/>
  <c r="B14" i="14"/>
  <c r="C8" i="25"/>
  <c r="B6" i="24"/>
  <c r="D12" i="24"/>
  <c r="F8" i="22"/>
  <c r="B12" i="22"/>
  <c r="G4" i="21"/>
  <c r="G3" i="21" s="1"/>
  <c r="F8" i="20"/>
  <c r="B12" i="20"/>
  <c r="F10" i="19"/>
  <c r="B14" i="19"/>
  <c r="B4" i="17"/>
  <c r="D10" i="17"/>
  <c r="F8" i="15"/>
  <c r="B12" i="15"/>
  <c r="B12" i="24"/>
  <c r="D8" i="22"/>
  <c r="B10" i="17"/>
  <c r="D4" i="14"/>
  <c r="D3" i="14" s="1"/>
  <c r="F4" i="14"/>
  <c r="F3" i="14" s="1"/>
  <c r="B8" i="14"/>
  <c r="H10" i="14"/>
  <c r="C14" i="25"/>
  <c r="D6" i="24"/>
  <c r="F12" i="24"/>
  <c r="B6" i="22"/>
  <c r="H8" i="22"/>
  <c r="D12" i="22"/>
  <c r="B6" i="20"/>
  <c r="H8" i="20"/>
  <c r="D12" i="20"/>
  <c r="B8" i="19"/>
  <c r="H10" i="19"/>
  <c r="D4" i="17"/>
  <c r="D3" i="17" s="1"/>
  <c r="F10" i="17"/>
  <c r="B14" i="17"/>
  <c r="B6" i="15"/>
  <c r="H8" i="15"/>
  <c r="D12" i="15"/>
  <c r="H4" i="23"/>
  <c r="H3" i="23" s="1"/>
  <c r="F4" i="23"/>
  <c r="F3" i="23" s="1"/>
  <c r="D4" i="23"/>
  <c r="D3" i="23" s="1"/>
  <c r="B4" i="23"/>
  <c r="E4" i="23"/>
  <c r="E3" i="23" s="1"/>
  <c r="H6" i="23"/>
  <c r="F6" i="23"/>
  <c r="D6" i="23"/>
  <c r="B6" i="23"/>
  <c r="E6" i="23"/>
  <c r="H8" i="23"/>
  <c r="F8" i="23"/>
  <c r="D8" i="23"/>
  <c r="B8" i="23"/>
  <c r="E8" i="23"/>
  <c r="H10" i="23"/>
  <c r="F10" i="23"/>
  <c r="D10" i="23"/>
  <c r="B10" i="23"/>
  <c r="E10" i="23"/>
  <c r="H12" i="23"/>
  <c r="F12" i="23"/>
  <c r="D12" i="23"/>
  <c r="B12" i="23"/>
  <c r="E12" i="23"/>
  <c r="H4" i="25"/>
  <c r="H3" i="25" s="1"/>
  <c r="F4" i="25"/>
  <c r="F3" i="25" s="1"/>
  <c r="D4" i="25"/>
  <c r="D3" i="25" s="1"/>
  <c r="B4" i="25"/>
  <c r="E4" i="25"/>
  <c r="E3" i="25" s="1"/>
  <c r="H6" i="25"/>
  <c r="F6" i="25"/>
  <c r="D6" i="25"/>
  <c r="B6" i="25"/>
  <c r="E6" i="25"/>
  <c r="H8" i="25"/>
  <c r="F8" i="25"/>
  <c r="D8" i="25"/>
  <c r="B8" i="25"/>
  <c r="E8" i="25"/>
  <c r="H10" i="25"/>
  <c r="F10" i="25"/>
  <c r="D10" i="25"/>
  <c r="B10" i="25"/>
  <c r="E10" i="25"/>
  <c r="H12" i="25"/>
  <c r="F12" i="25"/>
  <c r="D12" i="25"/>
  <c r="B12" i="25"/>
  <c r="E12" i="25"/>
  <c r="C4" i="23"/>
  <c r="C3" i="23" s="1"/>
  <c r="G4" i="23"/>
  <c r="G3" i="23" s="1"/>
  <c r="C6" i="23"/>
  <c r="G6" i="23"/>
  <c r="C8" i="23"/>
  <c r="G8" i="23"/>
  <c r="C10" i="23"/>
  <c r="G10" i="23"/>
  <c r="C12" i="23"/>
  <c r="G12" i="23"/>
  <c r="C14" i="23"/>
  <c r="H4" i="21"/>
  <c r="H3" i="21" s="1"/>
  <c r="F4" i="21"/>
  <c r="F3" i="21" s="1"/>
  <c r="D4" i="21"/>
  <c r="D3" i="21" s="1"/>
  <c r="B4" i="21"/>
  <c r="E4" i="21"/>
  <c r="E3" i="21" s="1"/>
  <c r="H6" i="21"/>
  <c r="F6" i="21"/>
  <c r="D6" i="21"/>
  <c r="B6" i="21"/>
  <c r="E6" i="21"/>
  <c r="H8" i="21"/>
  <c r="F8" i="21"/>
  <c r="D8" i="21"/>
  <c r="B8" i="21"/>
  <c r="E8" i="21"/>
  <c r="H10" i="21"/>
  <c r="F10" i="21"/>
  <c r="D10" i="21"/>
  <c r="B10" i="21"/>
  <c r="G10" i="21"/>
  <c r="E10" i="21"/>
  <c r="C12" i="21"/>
  <c r="E12" i="21"/>
  <c r="G12" i="21"/>
  <c r="C14" i="21"/>
  <c r="C4" i="19"/>
  <c r="C3" i="19" s="1"/>
  <c r="E4" i="19"/>
  <c r="E3" i="19" s="1"/>
  <c r="G4" i="19"/>
  <c r="G3" i="19" s="1"/>
  <c r="C6" i="19"/>
  <c r="E6" i="19"/>
  <c r="H6" i="19"/>
  <c r="H4" i="18"/>
  <c r="H3" i="18" s="1"/>
  <c r="F4" i="18"/>
  <c r="F3" i="18" s="1"/>
  <c r="D4" i="18"/>
  <c r="D3" i="18" s="1"/>
  <c r="B4" i="18"/>
  <c r="E4" i="18"/>
  <c r="E3" i="18" s="1"/>
  <c r="H6" i="18"/>
  <c r="F6" i="18"/>
  <c r="D6" i="18"/>
  <c r="B6" i="18"/>
  <c r="E6" i="18"/>
  <c r="H8" i="18"/>
  <c r="F8" i="18"/>
  <c r="D8" i="18"/>
  <c r="B8" i="18"/>
  <c r="E8" i="18"/>
  <c r="H10" i="18"/>
  <c r="F10" i="18"/>
  <c r="D10" i="18"/>
  <c r="B10" i="18"/>
  <c r="E10" i="18"/>
  <c r="H12" i="18"/>
  <c r="F12" i="18"/>
  <c r="D12" i="18"/>
  <c r="B12" i="18"/>
  <c r="E12" i="18"/>
  <c r="C4" i="14"/>
  <c r="C3" i="14" s="1"/>
  <c r="E4" i="14"/>
  <c r="E3" i="14" s="1"/>
  <c r="C6" i="14"/>
  <c r="E6" i="14"/>
  <c r="C8" i="14"/>
  <c r="E8" i="14"/>
  <c r="C10" i="14"/>
  <c r="E10" i="14"/>
  <c r="C12" i="14"/>
  <c r="E12" i="14"/>
  <c r="C4" i="24"/>
  <c r="C3" i="24" s="1"/>
  <c r="E4" i="24"/>
  <c r="E3" i="24" s="1"/>
  <c r="C6" i="24"/>
  <c r="E6" i="24"/>
  <c r="C8" i="24"/>
  <c r="E8" i="24"/>
  <c r="C10" i="24"/>
  <c r="E10" i="24"/>
  <c r="C12" i="24"/>
  <c r="E12" i="24"/>
  <c r="C4" i="22"/>
  <c r="C3" i="22" s="1"/>
  <c r="E4" i="22"/>
  <c r="E3" i="22" s="1"/>
  <c r="C6" i="22"/>
  <c r="E6" i="22"/>
  <c r="C8" i="22"/>
  <c r="E8" i="22"/>
  <c r="C10" i="22"/>
  <c r="E10" i="22"/>
  <c r="C12" i="22"/>
  <c r="E12" i="22"/>
  <c r="B12" i="21"/>
  <c r="D12" i="21"/>
  <c r="F12" i="21"/>
  <c r="C4" i="20"/>
  <c r="C3" i="20" s="1"/>
  <c r="E4" i="20"/>
  <c r="E3" i="20" s="1"/>
  <c r="C6" i="20"/>
  <c r="E6" i="20"/>
  <c r="C8" i="20"/>
  <c r="E8" i="20"/>
  <c r="C10" i="20"/>
  <c r="E10" i="20"/>
  <c r="C12" i="20"/>
  <c r="E12" i="20"/>
  <c r="B4" i="19"/>
  <c r="D4" i="19"/>
  <c r="D3" i="19" s="1"/>
  <c r="F4" i="19"/>
  <c r="F3" i="19" s="1"/>
  <c r="B6" i="19"/>
  <c r="D6" i="19"/>
  <c r="F6" i="19"/>
  <c r="C4" i="18"/>
  <c r="C3" i="18" s="1"/>
  <c r="G4" i="18"/>
  <c r="G3" i="18" s="1"/>
  <c r="C6" i="18"/>
  <c r="G6" i="18"/>
  <c r="C8" i="18"/>
  <c r="G8" i="18"/>
  <c r="C10" i="18"/>
  <c r="G10" i="18"/>
  <c r="C12" i="18"/>
  <c r="G12" i="18"/>
  <c r="C14" i="18"/>
  <c r="H4" i="16"/>
  <c r="H3" i="16" s="1"/>
  <c r="F4" i="16"/>
  <c r="F3" i="16" s="1"/>
  <c r="D4" i="16"/>
  <c r="D3" i="16" s="1"/>
  <c r="B4" i="16"/>
  <c r="E4" i="16"/>
  <c r="E3" i="16" s="1"/>
  <c r="H6" i="16"/>
  <c r="F6" i="16"/>
  <c r="D6" i="16"/>
  <c r="B6" i="16"/>
  <c r="E6" i="16"/>
  <c r="H8" i="16"/>
  <c r="F8" i="16"/>
  <c r="D8" i="16"/>
  <c r="B8" i="16"/>
  <c r="E8" i="16"/>
  <c r="H10" i="16"/>
  <c r="F10" i="16"/>
  <c r="D10" i="16"/>
  <c r="B10" i="16"/>
  <c r="E10" i="16"/>
  <c r="H12" i="16"/>
  <c r="F12" i="16"/>
  <c r="D12" i="16"/>
  <c r="B12" i="16"/>
  <c r="E12" i="16"/>
  <c r="C8" i="19"/>
  <c r="E8" i="19"/>
  <c r="C10" i="19"/>
  <c r="E10" i="19"/>
  <c r="C12" i="19"/>
  <c r="E12" i="19"/>
  <c r="C4" i="17"/>
  <c r="C3" i="17" s="1"/>
  <c r="E4" i="17"/>
  <c r="E3" i="17" s="1"/>
  <c r="C6" i="17"/>
  <c r="E6" i="17"/>
  <c r="C8" i="17"/>
  <c r="E8" i="17"/>
  <c r="C10" i="17"/>
  <c r="E10" i="17"/>
  <c r="C12" i="17"/>
  <c r="E12" i="17"/>
  <c r="C4" i="15"/>
  <c r="C3" i="15" s="1"/>
  <c r="E4" i="15"/>
  <c r="E3" i="15" s="1"/>
  <c r="C6" i="15"/>
  <c r="E6" i="15"/>
  <c r="C8" i="15"/>
  <c r="E8" i="15"/>
  <c r="C10" i="15"/>
  <c r="E10" i="15"/>
  <c r="C12" i="15"/>
  <c r="E12" i="15"/>
  <c r="B3" i="24"/>
  <c r="B3" i="23"/>
  <c r="B3" i="22"/>
  <c r="B3" i="21"/>
  <c r="B3" i="20"/>
  <c r="B3" i="19" l="1"/>
  <c r="B3" i="18"/>
  <c r="B3" i="17"/>
  <c r="B3" i="16" l="1"/>
  <c r="B3" i="25" l="1"/>
  <c r="B3" i="15" l="1"/>
  <c r="B3" i="14" l="1"/>
</calcChain>
</file>

<file path=xl/sharedStrings.xml><?xml version="1.0" encoding="utf-8"?>
<sst xmlns="http://schemas.openxmlformats.org/spreadsheetml/2006/main" count="149" uniqueCount="118">
  <si>
    <t>メモ</t>
  </si>
  <si>
    <t xml:space="preserve"> </t>
  </si>
  <si>
    <t>予定表の設定</t>
  </si>
  <si>
    <t>年</t>
  </si>
  <si>
    <t>週の始まり</t>
  </si>
  <si>
    <t>日曜日</t>
  </si>
  <si>
    <r>
      <rPr>
        <b/>
        <sz val="12"/>
        <color rgb="FFFF0000"/>
        <rFont val="Meiryo UI"/>
        <family val="3"/>
        <charset val="128"/>
      </rPr>
      <t>12/30午後から1/5まで年末年始のお休みです。</t>
    </r>
    <r>
      <rPr>
        <b/>
        <sz val="12"/>
        <color theme="1" tint="0.14999847407452621"/>
        <rFont val="Meiryo UI"/>
        <family val="3"/>
        <charset val="128"/>
      </rPr>
      <t xml:space="preserve">
記載のない日は通常通り、各科目の医師が診察を行います。
医師の変更がある日のみ記載しております。</t>
    </r>
    <phoneticPr fontId="1" type="noConversion"/>
  </si>
  <si>
    <t>休診</t>
    <rPh sb="0" eb="2">
      <t>ｷｭｳｼﾝ</t>
    </rPh>
    <phoneticPr fontId="1" type="noConversion"/>
  </si>
  <si>
    <r>
      <t>耳鼻科　終日：</t>
    </r>
    <r>
      <rPr>
        <b/>
        <sz val="9"/>
        <color theme="8"/>
        <rFont val="Meiryo UI"/>
        <family val="3"/>
        <charset val="128"/>
      </rPr>
      <t>院長</t>
    </r>
    <r>
      <rPr>
        <b/>
        <sz val="9"/>
        <color theme="1" tint="0.14999847407452621"/>
        <rFont val="Meiryo UI"/>
        <family val="3"/>
        <charset val="128"/>
      </rPr>
      <t xml:space="preserve">
※皮膚科・内科は通常通り</t>
    </r>
    <phoneticPr fontId="1" type="noConversion"/>
  </si>
  <si>
    <r>
      <t>皮膚科　終日：</t>
    </r>
    <r>
      <rPr>
        <b/>
        <sz val="9"/>
        <color rgb="FFFF0000"/>
        <rFont val="Meiryo UI"/>
        <family val="3"/>
        <charset val="128"/>
      </rPr>
      <t>休診　</t>
    </r>
    <r>
      <rPr>
        <b/>
        <sz val="9"/>
        <color rgb="FFFF00FF"/>
        <rFont val="Meiryo UI"/>
        <family val="3"/>
        <charset val="128"/>
      </rPr>
      <t xml:space="preserve">
</t>
    </r>
    <r>
      <rPr>
        <b/>
        <sz val="9"/>
        <color theme="1" tint="0.14999847407452621"/>
        <rFont val="Meiryo UI"/>
        <family val="3"/>
        <charset val="128"/>
      </rPr>
      <t>※内科・耳鼻科は通常通り</t>
    </r>
    <rPh sb="0" eb="3">
      <t>ﾋﾌｶ</t>
    </rPh>
    <rPh sb="4" eb="6">
      <t>ｼｭｳｼﾞﾂ</t>
    </rPh>
    <rPh sb="7" eb="9">
      <t>ｷｭｳｼﾝ</t>
    </rPh>
    <rPh sb="12" eb="14">
      <t>ﾅｲｶ</t>
    </rPh>
    <rPh sb="15" eb="18">
      <t>ｼﾞﾋﾞｶ</t>
    </rPh>
    <rPh sb="19" eb="21">
      <t>ﾂｳｼﾞｮｳ</t>
    </rPh>
    <rPh sb="21" eb="22">
      <t>ﾄｵ</t>
    </rPh>
    <phoneticPr fontId="1" type="noConversion"/>
  </si>
  <si>
    <t>記載のない日は通常通り、各科目の医師が診察を行います。
医師の変更がある日のみ記載しております。</t>
    <phoneticPr fontId="42"/>
  </si>
  <si>
    <r>
      <t>耳鼻科　午前：</t>
    </r>
    <r>
      <rPr>
        <b/>
        <sz val="9"/>
        <color rgb="FFFF00FF"/>
        <rFont val="Meiryo UI"/>
        <family val="3"/>
        <charset val="128"/>
      </rPr>
      <t>三浦先生
　　　　　</t>
    </r>
    <r>
      <rPr>
        <b/>
        <sz val="9"/>
        <color theme="1"/>
        <rFont val="Meiryo UI"/>
        <family val="3"/>
        <charset val="128"/>
      </rPr>
      <t>　午後</t>
    </r>
    <r>
      <rPr>
        <b/>
        <sz val="9"/>
        <color theme="1" tint="0.14999847407452621"/>
        <rFont val="Meiryo UI"/>
        <family val="3"/>
        <charset val="128"/>
      </rPr>
      <t>：</t>
    </r>
    <r>
      <rPr>
        <b/>
        <sz val="9"/>
        <color theme="8"/>
        <rFont val="Meiryo UI"/>
        <family val="3"/>
        <charset val="128"/>
      </rPr>
      <t>院長</t>
    </r>
    <r>
      <rPr>
        <b/>
        <sz val="9"/>
        <color theme="1" tint="0.14999847407452621"/>
        <rFont val="Meiryo UI"/>
        <family val="3"/>
        <charset val="128"/>
      </rPr>
      <t xml:space="preserve">
※皮膚科・内科は通常通り</t>
    </r>
    <rPh sb="4" eb="6">
      <t>ゴゼン</t>
    </rPh>
    <rPh sb="7" eb="9">
      <t>ミウラ</t>
    </rPh>
    <rPh sb="9" eb="11">
      <t>センセイ</t>
    </rPh>
    <rPh sb="18" eb="20">
      <t>ゴゴ</t>
    </rPh>
    <phoneticPr fontId="42"/>
  </si>
  <si>
    <r>
      <t>内科：</t>
    </r>
    <r>
      <rPr>
        <b/>
        <sz val="9"/>
        <color rgb="FFFF0000"/>
        <rFont val="Meiryo UI"/>
        <family val="3"/>
        <charset val="128"/>
      </rPr>
      <t>休診</t>
    </r>
    <r>
      <rPr>
        <b/>
        <sz val="9"/>
        <color theme="1" tint="0.14999847407452621"/>
        <rFont val="Meiryo UI"/>
        <family val="3"/>
        <charset val="128"/>
      </rPr>
      <t xml:space="preserve">
※耳鼻科・皮膚科は通常通り</t>
    </r>
    <rPh sb="0" eb="2">
      <t>ナイカ</t>
    </rPh>
    <rPh sb="3" eb="5">
      <t>キュウシン</t>
    </rPh>
    <rPh sb="7" eb="10">
      <t>ジビカ</t>
    </rPh>
    <rPh sb="11" eb="14">
      <t>ヒフカ</t>
    </rPh>
    <rPh sb="15" eb="17">
      <t>ツウジョウ</t>
    </rPh>
    <rPh sb="17" eb="18">
      <t>ドオ</t>
    </rPh>
    <phoneticPr fontId="42"/>
  </si>
  <si>
    <r>
      <t>耳鼻科：</t>
    </r>
    <r>
      <rPr>
        <b/>
        <sz val="9"/>
        <color rgb="FFFF00FF"/>
        <rFont val="Meiryo UI"/>
        <family val="3"/>
        <charset val="128"/>
      </rPr>
      <t>永山先生</t>
    </r>
    <r>
      <rPr>
        <b/>
        <sz val="9"/>
        <color theme="1" tint="0.14999847407452621"/>
        <rFont val="Meiryo UI"/>
        <family val="3"/>
        <charset val="128"/>
      </rPr>
      <t xml:space="preserve">
皮膚科：</t>
    </r>
    <r>
      <rPr>
        <b/>
        <sz val="9"/>
        <color rgb="FFFF00FF"/>
        <rFont val="Meiryo UI"/>
        <family val="3"/>
        <charset val="128"/>
      </rPr>
      <t xml:space="preserve">高橋先生
</t>
    </r>
    <r>
      <rPr>
        <b/>
        <sz val="9"/>
        <color theme="1" tint="0.14999847407452621"/>
        <rFont val="Meiryo UI"/>
        <family val="3"/>
        <charset val="128"/>
      </rPr>
      <t>内科：休診</t>
    </r>
    <rPh sb="0" eb="3">
      <t>ジビカ</t>
    </rPh>
    <rPh sb="4" eb="6">
      <t>ナガヤマ</t>
    </rPh>
    <rPh sb="6" eb="8">
      <t>センセイ</t>
    </rPh>
    <rPh sb="9" eb="12">
      <t>ヒフカ</t>
    </rPh>
    <rPh sb="13" eb="15">
      <t>タカハシ</t>
    </rPh>
    <rPh sb="15" eb="17">
      <t>センセイ</t>
    </rPh>
    <rPh sb="18" eb="20">
      <t>ナイカ</t>
    </rPh>
    <rPh sb="21" eb="23">
      <t>キュウシン</t>
    </rPh>
    <phoneticPr fontId="42"/>
  </si>
  <si>
    <r>
      <rPr>
        <b/>
        <sz val="9"/>
        <color rgb="FFFF0000"/>
        <rFont val="Meiryo UI"/>
        <family val="3"/>
        <charset val="128"/>
      </rPr>
      <t>★祝日診療</t>
    </r>
    <r>
      <rPr>
        <b/>
        <sz val="9"/>
        <color theme="1" tint="0.14999847407452621"/>
        <rFont val="Meiryo UI"/>
        <family val="3"/>
        <charset val="128"/>
      </rPr>
      <t xml:space="preserve">
耳鼻科　終日：</t>
    </r>
    <r>
      <rPr>
        <b/>
        <sz val="9"/>
        <color theme="8"/>
        <rFont val="Meiryo UI"/>
        <family val="3"/>
        <charset val="128"/>
      </rPr>
      <t>院長</t>
    </r>
    <r>
      <rPr>
        <b/>
        <sz val="9"/>
        <color theme="1" tint="0.14999847407452621"/>
        <rFont val="Meiryo UI"/>
        <family val="3"/>
        <charset val="128"/>
      </rPr>
      <t xml:space="preserve">
皮膚科：七堂先生
内科：休診</t>
    </r>
    <rPh sb="1" eb="3">
      <t>シュクジツ</t>
    </rPh>
    <rPh sb="3" eb="5">
      <t>シンリョウ</t>
    </rPh>
    <rPh sb="16" eb="19">
      <t>ヒフカ</t>
    </rPh>
    <rPh sb="20" eb="22">
      <t>シチドウ</t>
    </rPh>
    <rPh sb="22" eb="24">
      <t>センセイ</t>
    </rPh>
    <rPh sb="25" eb="27">
      <t>ナイカ</t>
    </rPh>
    <rPh sb="28" eb="30">
      <t>キュウシン</t>
    </rPh>
    <phoneticPr fontId="42"/>
  </si>
  <si>
    <r>
      <t>耳鼻科　終日：</t>
    </r>
    <r>
      <rPr>
        <b/>
        <sz val="9"/>
        <color theme="8"/>
        <rFont val="Meiryo UI"/>
        <family val="3"/>
        <charset val="128"/>
      </rPr>
      <t>院長</t>
    </r>
    <r>
      <rPr>
        <b/>
        <sz val="9"/>
        <color theme="1" tint="0.14999847407452621"/>
        <rFont val="Meiryo UI"/>
        <family val="3"/>
        <charset val="128"/>
      </rPr>
      <t xml:space="preserve">
皮膚科・内科：休診</t>
    </r>
    <rPh sb="17" eb="19">
      <t>キュウシン</t>
    </rPh>
    <phoneticPr fontId="42"/>
  </si>
  <si>
    <r>
      <rPr>
        <b/>
        <sz val="9"/>
        <color rgb="FFFF0000"/>
        <rFont val="Meiryo UI"/>
        <family val="3"/>
        <charset val="128"/>
      </rPr>
      <t>★祝日診療</t>
    </r>
    <r>
      <rPr>
        <b/>
        <sz val="9"/>
        <color theme="1"/>
        <rFont val="Meiryo UI"/>
        <family val="3"/>
        <charset val="128"/>
      </rPr>
      <t xml:space="preserve">
耳鼻科：</t>
    </r>
    <r>
      <rPr>
        <b/>
        <sz val="9"/>
        <color rgb="FF0070C0"/>
        <rFont val="Meiryo UI"/>
        <family val="3"/>
        <charset val="128"/>
      </rPr>
      <t>院長</t>
    </r>
    <r>
      <rPr>
        <b/>
        <sz val="9"/>
        <color theme="1"/>
        <rFont val="Meiryo UI"/>
        <family val="3"/>
        <charset val="128"/>
      </rPr>
      <t xml:space="preserve">
皮膚科:
内科:休診</t>
    </r>
    <rPh sb="1" eb="3">
      <t>シュクジツ</t>
    </rPh>
    <rPh sb="3" eb="5">
      <t>シンリョウ</t>
    </rPh>
    <rPh sb="6" eb="9">
      <t>ジビカ</t>
    </rPh>
    <rPh sb="10" eb="12">
      <t>インチョウ</t>
    </rPh>
    <rPh sb="13" eb="16">
      <t>ヒフカ</t>
    </rPh>
    <rPh sb="18" eb="20">
      <t>ナイカ</t>
    </rPh>
    <rPh sb="21" eb="23">
      <t>キュウシン</t>
    </rPh>
    <phoneticPr fontId="42"/>
  </si>
  <si>
    <r>
      <rPr>
        <b/>
        <sz val="9"/>
        <color theme="1" tint="0.14999847407452621"/>
        <rFont val="Meiryo UI"/>
        <family val="3"/>
        <charset val="128"/>
      </rPr>
      <t>耳鼻科：</t>
    </r>
    <r>
      <rPr>
        <b/>
        <sz val="9"/>
        <color rgb="FFFF00FF"/>
        <rFont val="Meiryo UI"/>
        <family val="3"/>
        <charset val="128"/>
      </rPr>
      <t>三浦医師</t>
    </r>
    <r>
      <rPr>
        <b/>
        <sz val="9"/>
        <color theme="1" tint="0.14999847407452621"/>
        <rFont val="Meiryo UI"/>
        <family val="3"/>
        <charset val="128"/>
      </rPr>
      <t xml:space="preserve">
※皮膚科・内科は通常通り</t>
    </r>
    <rPh sb="0" eb="3">
      <t>ジビカ</t>
    </rPh>
    <rPh sb="4" eb="8">
      <t>ミウライシ</t>
    </rPh>
    <rPh sb="10" eb="13">
      <t>ヒフカ</t>
    </rPh>
    <rPh sb="14" eb="16">
      <t>ナイカ</t>
    </rPh>
    <rPh sb="17" eb="19">
      <t>ツウジョウ</t>
    </rPh>
    <rPh sb="19" eb="20">
      <t>ドオ</t>
    </rPh>
    <phoneticPr fontId="42"/>
  </si>
  <si>
    <r>
      <t>耳鼻科　午前：</t>
    </r>
    <r>
      <rPr>
        <b/>
        <sz val="9"/>
        <color rgb="FFFF00FF"/>
        <rFont val="Meiryo UI"/>
        <family val="3"/>
        <charset val="128"/>
      </rPr>
      <t>三浦医師
　　　　</t>
    </r>
    <r>
      <rPr>
        <b/>
        <sz val="9"/>
        <color theme="1"/>
        <rFont val="Meiryo UI"/>
        <family val="3"/>
        <charset val="128"/>
      </rPr>
      <t>　　午後：</t>
    </r>
    <r>
      <rPr>
        <b/>
        <sz val="9"/>
        <color rgb="FFFF00FF"/>
        <rFont val="Meiryo UI"/>
        <family val="3"/>
        <charset val="128"/>
      </rPr>
      <t xml:space="preserve">代診医
</t>
    </r>
    <r>
      <rPr>
        <b/>
        <sz val="9"/>
        <color theme="1"/>
        <rFont val="Meiryo UI"/>
        <family val="3"/>
        <charset val="128"/>
      </rPr>
      <t>内科：</t>
    </r>
    <r>
      <rPr>
        <b/>
        <sz val="9"/>
        <color rgb="FFFF0000"/>
        <rFont val="Meiryo UI"/>
        <family val="3"/>
        <charset val="128"/>
      </rPr>
      <t>休診</t>
    </r>
    <r>
      <rPr>
        <b/>
        <sz val="9"/>
        <color rgb="FFFF00FF"/>
        <rFont val="Meiryo UI"/>
        <family val="3"/>
        <charset val="128"/>
      </rPr>
      <t xml:space="preserve">
</t>
    </r>
    <r>
      <rPr>
        <b/>
        <sz val="9"/>
        <color theme="1"/>
        <rFont val="Meiryo UI"/>
        <family val="3"/>
        <charset val="128"/>
      </rPr>
      <t>※皮膚科は通常通り</t>
    </r>
    <rPh sb="0" eb="3">
      <t>ジビカ</t>
    </rPh>
    <rPh sb="4" eb="6">
      <t>ゴゼン</t>
    </rPh>
    <rPh sb="7" eb="11">
      <t>ミウライシ</t>
    </rPh>
    <rPh sb="18" eb="20">
      <t>ゴゴ</t>
    </rPh>
    <rPh sb="21" eb="24">
      <t>ダイシンイ</t>
    </rPh>
    <rPh sb="25" eb="27">
      <t>ナイカ</t>
    </rPh>
    <rPh sb="28" eb="30">
      <t>キュウシン</t>
    </rPh>
    <rPh sb="32" eb="35">
      <t>ヒフカ</t>
    </rPh>
    <rPh sb="36" eb="39">
      <t>ツウジョウトオ</t>
    </rPh>
    <phoneticPr fontId="42"/>
  </si>
  <si>
    <r>
      <t>耳鼻科　午前：</t>
    </r>
    <r>
      <rPr>
        <b/>
        <sz val="9"/>
        <color rgb="FFFF00FF"/>
        <rFont val="Meiryo UI"/>
        <family val="3"/>
        <charset val="128"/>
      </rPr>
      <t>三浦医師</t>
    </r>
    <r>
      <rPr>
        <b/>
        <sz val="9"/>
        <color theme="1" tint="0.14999847407452621"/>
        <rFont val="Meiryo UI"/>
        <family val="3"/>
        <charset val="128"/>
      </rPr>
      <t xml:space="preserve">
　　　　　　午後：</t>
    </r>
    <r>
      <rPr>
        <b/>
        <sz val="9"/>
        <color rgb="FF0070C0"/>
        <rFont val="Meiryo UI"/>
        <family val="3"/>
        <charset val="128"/>
      </rPr>
      <t>中野医師</t>
    </r>
    <r>
      <rPr>
        <b/>
        <sz val="9"/>
        <color theme="1" tint="0.14999847407452621"/>
        <rFont val="Meiryo UI"/>
        <family val="3"/>
        <charset val="128"/>
      </rPr>
      <t xml:space="preserve">
※皮膚科・内科は通常通り</t>
    </r>
    <rPh sb="0" eb="3">
      <t>ジビカ</t>
    </rPh>
    <rPh sb="4" eb="6">
      <t>ゴゼン</t>
    </rPh>
    <rPh sb="7" eb="11">
      <t>ミウライシ</t>
    </rPh>
    <rPh sb="18" eb="20">
      <t>ゴゴ</t>
    </rPh>
    <rPh sb="21" eb="22">
      <t>ナカ</t>
    </rPh>
    <rPh sb="23" eb="25">
      <t>イシ</t>
    </rPh>
    <rPh sb="27" eb="30">
      <t>ヒフカ</t>
    </rPh>
    <rPh sb="31" eb="33">
      <t>ナイカ</t>
    </rPh>
    <rPh sb="34" eb="36">
      <t>ツウジョウ</t>
    </rPh>
    <rPh sb="36" eb="37">
      <t>ドオ</t>
    </rPh>
    <phoneticPr fontId="42"/>
  </si>
  <si>
    <r>
      <rPr>
        <b/>
        <sz val="9"/>
        <color theme="1" tint="0.14999847407452621"/>
        <rFont val="Meiryo UI"/>
        <family val="3"/>
        <charset val="128"/>
      </rPr>
      <t>耳鼻科　午前：</t>
    </r>
    <r>
      <rPr>
        <b/>
        <sz val="9"/>
        <color rgb="FFFF00FF"/>
        <rFont val="Meiryo UI"/>
        <family val="3"/>
        <charset val="128"/>
      </rPr>
      <t>三浦医師</t>
    </r>
    <r>
      <rPr>
        <b/>
        <sz val="9"/>
        <color theme="1" tint="0.14999847407452621"/>
        <rFont val="Meiryo UI"/>
        <family val="3"/>
        <charset val="128"/>
      </rPr>
      <t xml:space="preserve">
　　　　　　午後：</t>
    </r>
    <r>
      <rPr>
        <b/>
        <sz val="9"/>
        <color rgb="FF0070C0"/>
        <rFont val="Meiryo UI"/>
        <family val="3"/>
        <charset val="128"/>
      </rPr>
      <t>中野医師</t>
    </r>
    <r>
      <rPr>
        <b/>
        <sz val="9"/>
        <color theme="1" tint="0.14999847407452621"/>
        <rFont val="Meiryo UI"/>
        <family val="3"/>
        <charset val="128"/>
      </rPr>
      <t xml:space="preserve">
※皮膚科・内科は通常通り</t>
    </r>
    <phoneticPr fontId="42"/>
  </si>
  <si>
    <r>
      <t>耳鼻科　午前：</t>
    </r>
    <r>
      <rPr>
        <b/>
        <sz val="9"/>
        <color rgb="FFFF00FF"/>
        <rFont val="Meiryo UI"/>
        <family val="3"/>
        <charset val="128"/>
      </rPr>
      <t>三浦医師</t>
    </r>
    <r>
      <rPr>
        <b/>
        <sz val="9"/>
        <color theme="1" tint="0.14999847407452621"/>
        <rFont val="Meiryo UI"/>
        <family val="3"/>
        <charset val="128"/>
      </rPr>
      <t xml:space="preserve">
　　　　　　午後：</t>
    </r>
    <r>
      <rPr>
        <b/>
        <sz val="9"/>
        <color rgb="FF0070C0"/>
        <rFont val="Meiryo UI"/>
        <family val="3"/>
        <charset val="128"/>
      </rPr>
      <t>中野医師</t>
    </r>
    <r>
      <rPr>
        <b/>
        <sz val="9"/>
        <color theme="1" tint="0.14999847407452621"/>
        <rFont val="Meiryo UI"/>
        <family val="3"/>
        <charset val="128"/>
      </rPr>
      <t xml:space="preserve">
※皮膚科・内科は通常通り</t>
    </r>
    <phoneticPr fontId="42"/>
  </si>
  <si>
    <r>
      <t>耳鼻科　午前：</t>
    </r>
    <r>
      <rPr>
        <b/>
        <sz val="9"/>
        <color rgb="FFFF00FF"/>
        <rFont val="Meiryo UI"/>
        <family val="3"/>
        <charset val="128"/>
      </rPr>
      <t>三浦医師</t>
    </r>
    <r>
      <rPr>
        <b/>
        <sz val="9"/>
        <color theme="1" tint="0.14999847407452621"/>
        <rFont val="Meiryo UI"/>
        <family val="3"/>
        <charset val="128"/>
      </rPr>
      <t xml:space="preserve">
　　　　　　午後：</t>
    </r>
    <r>
      <rPr>
        <b/>
        <sz val="9"/>
        <color rgb="FF0070C0"/>
        <rFont val="Meiryo UI"/>
        <family val="3"/>
        <charset val="128"/>
      </rPr>
      <t xml:space="preserve">中野医師
</t>
    </r>
    <r>
      <rPr>
        <b/>
        <sz val="9"/>
        <color theme="1"/>
        <rFont val="Meiryo UI"/>
        <family val="3"/>
        <charset val="128"/>
      </rPr>
      <t>内科：</t>
    </r>
    <r>
      <rPr>
        <b/>
        <sz val="9"/>
        <color rgb="FFFF0000"/>
        <rFont val="Meiryo UI"/>
        <family val="3"/>
        <charset val="128"/>
      </rPr>
      <t xml:space="preserve">休診
</t>
    </r>
    <r>
      <rPr>
        <b/>
        <sz val="9"/>
        <color theme="1" tint="0.14999847407452621"/>
        <rFont val="Meiryo UI"/>
        <family val="3"/>
        <charset val="128"/>
      </rPr>
      <t>※皮膚科は通常通り</t>
    </r>
    <rPh sb="0" eb="3">
      <t>ジビカ</t>
    </rPh>
    <rPh sb="4" eb="6">
      <t>ゴゼン</t>
    </rPh>
    <rPh sb="7" eb="11">
      <t>ミウライシ</t>
    </rPh>
    <rPh sb="18" eb="20">
      <t>ゴゴ</t>
    </rPh>
    <rPh sb="21" eb="23">
      <t>ナカノ</t>
    </rPh>
    <rPh sb="23" eb="25">
      <t>イシ</t>
    </rPh>
    <rPh sb="26" eb="28">
      <t>ナイカ</t>
    </rPh>
    <rPh sb="29" eb="31">
      <t>キュウシン</t>
    </rPh>
    <rPh sb="33" eb="36">
      <t>ヒフカ</t>
    </rPh>
    <rPh sb="37" eb="40">
      <t>ツウジョウドオ</t>
    </rPh>
    <phoneticPr fontId="42"/>
  </si>
  <si>
    <r>
      <rPr>
        <b/>
        <sz val="9"/>
        <color theme="1" tint="0.14999847407452621"/>
        <rFont val="Meiryo UI"/>
        <family val="3"/>
        <charset val="128"/>
      </rPr>
      <t>内科：</t>
    </r>
    <r>
      <rPr>
        <b/>
        <sz val="9"/>
        <color rgb="FFFF0000"/>
        <rFont val="Meiryo UI"/>
        <family val="3"/>
        <charset val="128"/>
      </rPr>
      <t>休診</t>
    </r>
    <r>
      <rPr>
        <b/>
        <sz val="9"/>
        <color theme="1" tint="0.14999847407452621"/>
        <rFont val="Meiryo UI"/>
        <family val="3"/>
        <charset val="128"/>
      </rPr>
      <t xml:space="preserve">
※耳鼻科・皮膚科は通常通り</t>
    </r>
    <rPh sb="0" eb="2">
      <t>ナイカ</t>
    </rPh>
    <rPh sb="3" eb="5">
      <t>キュウシン</t>
    </rPh>
    <rPh sb="7" eb="10">
      <t>ジビカ</t>
    </rPh>
    <rPh sb="11" eb="14">
      <t>ヒフカ</t>
    </rPh>
    <rPh sb="15" eb="18">
      <t>ツウジョウトオ</t>
    </rPh>
    <phoneticPr fontId="42"/>
  </si>
  <si>
    <r>
      <rPr>
        <b/>
        <sz val="9"/>
        <color rgb="FFFF0000"/>
        <rFont val="Meiryo UI"/>
        <family val="3"/>
        <charset val="128"/>
      </rPr>
      <t>★祝日診療</t>
    </r>
    <r>
      <rPr>
        <b/>
        <sz val="9"/>
        <color theme="1" tint="0.14999847407452621"/>
        <rFont val="Meiryo UI"/>
        <family val="3"/>
        <charset val="128"/>
      </rPr>
      <t xml:space="preserve">
耳鼻科：</t>
    </r>
    <r>
      <rPr>
        <b/>
        <sz val="9"/>
        <color rgb="FF0070C0"/>
        <rFont val="Meiryo UI"/>
        <family val="3"/>
        <charset val="128"/>
      </rPr>
      <t>院長</t>
    </r>
    <r>
      <rPr>
        <b/>
        <sz val="9"/>
        <color theme="1" tint="0.14999847407452621"/>
        <rFont val="Meiryo UI"/>
        <family val="3"/>
        <charset val="128"/>
      </rPr>
      <t xml:space="preserve">
皮膚科：</t>
    </r>
    <r>
      <rPr>
        <b/>
        <sz val="9"/>
        <color rgb="FFFF0000"/>
        <rFont val="Meiryo UI"/>
        <family val="3"/>
        <charset val="128"/>
      </rPr>
      <t xml:space="preserve">休診
</t>
    </r>
    <r>
      <rPr>
        <b/>
        <sz val="9"/>
        <color theme="1"/>
        <rFont val="Meiryo UI"/>
        <family val="3"/>
        <charset val="128"/>
      </rPr>
      <t>内科：</t>
    </r>
    <r>
      <rPr>
        <b/>
        <sz val="9"/>
        <color rgb="FFFF0000"/>
        <rFont val="Meiryo UI"/>
        <family val="3"/>
        <charset val="128"/>
      </rPr>
      <t>休診</t>
    </r>
    <rPh sb="1" eb="3">
      <t>シュクジツ</t>
    </rPh>
    <rPh sb="3" eb="5">
      <t>シンリョウ</t>
    </rPh>
    <rPh sb="6" eb="9">
      <t>ジビカ</t>
    </rPh>
    <rPh sb="10" eb="12">
      <t>インチョウ</t>
    </rPh>
    <rPh sb="13" eb="16">
      <t>ヒフカ</t>
    </rPh>
    <rPh sb="17" eb="19">
      <t>キュウシン</t>
    </rPh>
    <rPh sb="20" eb="22">
      <t>ナイカ</t>
    </rPh>
    <rPh sb="23" eb="25">
      <t>キュウシン</t>
    </rPh>
    <phoneticPr fontId="42"/>
  </si>
  <si>
    <r>
      <rPr>
        <b/>
        <sz val="9"/>
        <color theme="1"/>
        <rFont val="Meiryo UI"/>
        <family val="3"/>
        <charset val="128"/>
      </rPr>
      <t>耳鼻科　午前：</t>
    </r>
    <r>
      <rPr>
        <b/>
        <sz val="9"/>
        <color rgb="FFFF00FF"/>
        <rFont val="Meiryo UI"/>
        <family val="3"/>
        <charset val="128"/>
      </rPr>
      <t>永山医師
　　　　　　</t>
    </r>
    <r>
      <rPr>
        <b/>
        <sz val="9"/>
        <color theme="1"/>
        <rFont val="Meiryo UI"/>
        <family val="3"/>
        <charset val="128"/>
      </rPr>
      <t>午後：</t>
    </r>
    <r>
      <rPr>
        <b/>
        <sz val="9"/>
        <color rgb="FF0070C0"/>
        <rFont val="Meiryo UI"/>
        <family val="3"/>
        <charset val="128"/>
      </rPr>
      <t xml:space="preserve">院長
</t>
    </r>
    <r>
      <rPr>
        <b/>
        <sz val="9"/>
        <color theme="1"/>
        <rFont val="Meiryo UI"/>
        <family val="3"/>
        <charset val="128"/>
      </rPr>
      <t>内科：</t>
    </r>
    <r>
      <rPr>
        <b/>
        <sz val="9"/>
        <color rgb="FFFF0000"/>
        <rFont val="Meiryo UI"/>
        <family val="3"/>
        <charset val="128"/>
      </rPr>
      <t>休診</t>
    </r>
    <r>
      <rPr>
        <b/>
        <sz val="9"/>
        <color theme="1"/>
        <rFont val="Meiryo UI"/>
        <family val="3"/>
        <charset val="128"/>
      </rPr>
      <t xml:space="preserve">
※皮膚科は通常通り</t>
    </r>
    <rPh sb="0" eb="3">
      <t>ジビカ</t>
    </rPh>
    <rPh sb="4" eb="6">
      <t>ゴゼン</t>
    </rPh>
    <rPh sb="7" eb="9">
      <t>ナガヤマ</t>
    </rPh>
    <rPh sb="9" eb="11">
      <t>イシ</t>
    </rPh>
    <rPh sb="18" eb="20">
      <t>ゴゴ</t>
    </rPh>
    <rPh sb="21" eb="23">
      <t>インチョウ</t>
    </rPh>
    <rPh sb="31" eb="34">
      <t>ヒフカ</t>
    </rPh>
    <rPh sb="35" eb="38">
      <t>ツウジョウドオ</t>
    </rPh>
    <phoneticPr fontId="42"/>
  </si>
  <si>
    <r>
      <rPr>
        <b/>
        <sz val="14"/>
        <color rgb="FFFF0000"/>
        <rFont val="Meiryo UI"/>
        <family val="3"/>
        <charset val="128"/>
      </rPr>
      <t>3月より内科診療時間を変更しております。水曜日の内科診療は終日休診です。ご注意ください。</t>
    </r>
    <r>
      <rPr>
        <b/>
        <sz val="14"/>
        <color theme="1" tint="0.14999847407452621"/>
        <rFont val="Meiryo UI"/>
        <family val="3"/>
        <charset val="128"/>
      </rPr>
      <t xml:space="preserve">
記載のない日は通常通り、各科目の医師が診察を行います。
医師の変更がある日のみ記載しております。</t>
    </r>
    <rPh sb="1" eb="2">
      <t>ガツ</t>
    </rPh>
    <rPh sb="4" eb="6">
      <t>ナイカ</t>
    </rPh>
    <rPh sb="6" eb="10">
      <t>シンリョウジカン</t>
    </rPh>
    <rPh sb="11" eb="13">
      <t>ヘンコウ</t>
    </rPh>
    <rPh sb="20" eb="23">
      <t>スイヨウビ</t>
    </rPh>
    <rPh sb="24" eb="28">
      <t>ナイカシンリョウ</t>
    </rPh>
    <rPh sb="29" eb="31">
      <t>シュウジツ</t>
    </rPh>
    <rPh sb="31" eb="33">
      <t>キュウシン</t>
    </rPh>
    <rPh sb="37" eb="39">
      <t>チュウイ</t>
    </rPh>
    <phoneticPr fontId="42"/>
  </si>
  <si>
    <r>
      <t>内科：</t>
    </r>
    <r>
      <rPr>
        <b/>
        <sz val="9"/>
        <color rgb="FFFF0000"/>
        <rFont val="Meiryo UI"/>
        <family val="3"/>
        <charset val="128"/>
      </rPr>
      <t xml:space="preserve">休診
</t>
    </r>
    <r>
      <rPr>
        <b/>
        <sz val="9"/>
        <color theme="1"/>
        <rFont val="Meiryo UI"/>
        <family val="3"/>
        <charset val="128"/>
      </rPr>
      <t>※耳鼻科・皮膚科は通常通り</t>
    </r>
    <rPh sb="0" eb="2">
      <t>ナイカ</t>
    </rPh>
    <rPh sb="3" eb="5">
      <t>キュウシン</t>
    </rPh>
    <rPh sb="7" eb="10">
      <t>ジビカ</t>
    </rPh>
    <rPh sb="11" eb="14">
      <t>ヒフカ</t>
    </rPh>
    <rPh sb="15" eb="18">
      <t>ツウジョウドオ</t>
    </rPh>
    <phoneticPr fontId="42"/>
  </si>
  <si>
    <r>
      <t>皮膚科　終日：</t>
    </r>
    <r>
      <rPr>
        <b/>
        <sz val="9"/>
        <color rgb="FFFF00FF"/>
        <rFont val="Meiryo UI"/>
        <family val="3"/>
        <charset val="128"/>
      </rPr>
      <t xml:space="preserve">河野医師
</t>
    </r>
    <r>
      <rPr>
        <b/>
        <sz val="9"/>
        <color theme="1" tint="0.14999847407452621"/>
        <rFont val="Meiryo UI"/>
        <family val="3"/>
        <charset val="128"/>
      </rPr>
      <t>※耳鼻科・内科は通常通り</t>
    </r>
    <rPh sb="0" eb="3">
      <t>ヒフカ</t>
    </rPh>
    <rPh sb="4" eb="6">
      <t>シュウジツ</t>
    </rPh>
    <rPh sb="7" eb="11">
      <t>カワノイシ</t>
    </rPh>
    <rPh sb="13" eb="16">
      <t>ジビカ</t>
    </rPh>
    <rPh sb="17" eb="19">
      <t>ナイカ</t>
    </rPh>
    <rPh sb="20" eb="23">
      <t>ツウジョウドオ</t>
    </rPh>
    <phoneticPr fontId="42"/>
  </si>
  <si>
    <r>
      <t>耳鼻科　午前：</t>
    </r>
    <r>
      <rPr>
        <b/>
        <sz val="9"/>
        <color rgb="FFFF00FF"/>
        <rFont val="Meiryo UI"/>
        <family val="3"/>
        <charset val="128"/>
      </rPr>
      <t>永山医師</t>
    </r>
    <r>
      <rPr>
        <b/>
        <sz val="9"/>
        <color theme="1" tint="0.14999847407452621"/>
        <rFont val="Meiryo UI"/>
        <family val="3"/>
        <charset val="128"/>
      </rPr>
      <t xml:space="preserve">
　　　　　 午後：</t>
    </r>
    <r>
      <rPr>
        <b/>
        <sz val="9"/>
        <color theme="4" tint="-0.249977111117893"/>
        <rFont val="Meiryo UI"/>
        <family val="3"/>
        <charset val="128"/>
      </rPr>
      <t>院長</t>
    </r>
    <r>
      <rPr>
        <b/>
        <sz val="9"/>
        <color theme="1" tint="0.14999847407452621"/>
        <rFont val="Meiryo UI"/>
        <family val="3"/>
        <charset val="128"/>
      </rPr>
      <t xml:space="preserve">
皮膚科・内科は通常通り</t>
    </r>
    <rPh sb="0" eb="3">
      <t>ジビカ</t>
    </rPh>
    <rPh sb="4" eb="6">
      <t>ゴゼン</t>
    </rPh>
    <rPh sb="7" eb="9">
      <t>ナガヤマ</t>
    </rPh>
    <rPh sb="9" eb="11">
      <t>イシ</t>
    </rPh>
    <rPh sb="18" eb="20">
      <t>ゴゴ</t>
    </rPh>
    <rPh sb="21" eb="23">
      <t>インチョウ</t>
    </rPh>
    <rPh sb="24" eb="27">
      <t>ヒフカ</t>
    </rPh>
    <rPh sb="28" eb="30">
      <t>ナイカ</t>
    </rPh>
    <rPh sb="31" eb="34">
      <t>ツウジョウドオ</t>
    </rPh>
    <phoneticPr fontId="42"/>
  </si>
  <si>
    <r>
      <rPr>
        <b/>
        <sz val="9"/>
        <color rgb="FFFF0000"/>
        <rFont val="Meiryo UI"/>
        <family val="3"/>
        <charset val="128"/>
      </rPr>
      <t>★祝日診療</t>
    </r>
    <r>
      <rPr>
        <b/>
        <sz val="9"/>
        <color theme="1" tint="0.14999847407452621"/>
        <rFont val="Meiryo UI"/>
        <family val="3"/>
        <charset val="128"/>
      </rPr>
      <t xml:space="preserve">
耳鼻科：</t>
    </r>
    <r>
      <rPr>
        <b/>
        <sz val="9"/>
        <color rgb="FF0070C0"/>
        <rFont val="Meiryo UI"/>
        <family val="3"/>
        <charset val="128"/>
      </rPr>
      <t>院長</t>
    </r>
    <r>
      <rPr>
        <b/>
        <sz val="9"/>
        <color theme="1" tint="0.14999847407452621"/>
        <rFont val="Meiryo UI"/>
        <family val="3"/>
        <charset val="128"/>
      </rPr>
      <t xml:space="preserve">
皮膚科：</t>
    </r>
    <r>
      <rPr>
        <b/>
        <sz val="9"/>
        <color rgb="FFFF00FF"/>
        <rFont val="Meiryo UI"/>
        <family val="3"/>
        <charset val="128"/>
      </rPr>
      <t xml:space="preserve">岡村医師
</t>
    </r>
    <r>
      <rPr>
        <b/>
        <sz val="9"/>
        <color theme="1"/>
        <rFont val="Meiryo UI"/>
        <family val="3"/>
        <charset val="128"/>
      </rPr>
      <t>内科：</t>
    </r>
    <r>
      <rPr>
        <b/>
        <sz val="9"/>
        <color rgb="FFFF0000"/>
        <rFont val="Meiryo UI"/>
        <family val="3"/>
        <charset val="128"/>
      </rPr>
      <t>休診</t>
    </r>
    <rPh sb="1" eb="3">
      <t>シュクジツ</t>
    </rPh>
    <rPh sb="3" eb="5">
      <t>シンリョウ</t>
    </rPh>
    <rPh sb="6" eb="9">
      <t>ジビカ</t>
    </rPh>
    <rPh sb="10" eb="12">
      <t>インチョウ</t>
    </rPh>
    <rPh sb="13" eb="16">
      <t>ヒフカ</t>
    </rPh>
    <rPh sb="17" eb="19">
      <t>オカムラ</t>
    </rPh>
    <rPh sb="19" eb="21">
      <t>イシ</t>
    </rPh>
    <rPh sb="22" eb="24">
      <t>ナイカ</t>
    </rPh>
    <rPh sb="25" eb="27">
      <t>キュウシン</t>
    </rPh>
    <phoneticPr fontId="42"/>
  </si>
  <si>
    <r>
      <t xml:space="preserve">★祝日診療
</t>
    </r>
    <r>
      <rPr>
        <b/>
        <sz val="9"/>
        <color theme="1"/>
        <rFont val="Meiryo UI"/>
        <family val="3"/>
        <charset val="128"/>
      </rPr>
      <t>耳鼻科：</t>
    </r>
    <r>
      <rPr>
        <b/>
        <sz val="9"/>
        <color rgb="FF0070C0"/>
        <rFont val="Meiryo UI"/>
        <family val="3"/>
        <charset val="128"/>
      </rPr>
      <t>院長</t>
    </r>
    <r>
      <rPr>
        <b/>
        <sz val="9"/>
        <color rgb="FFFF0000"/>
        <rFont val="Meiryo UI"/>
        <family val="3"/>
        <charset val="128"/>
      </rPr>
      <t xml:space="preserve">
</t>
    </r>
    <r>
      <rPr>
        <b/>
        <sz val="9"/>
        <color theme="1"/>
        <rFont val="Meiryo UI"/>
        <family val="3"/>
        <charset val="128"/>
      </rPr>
      <t>皮膚科：</t>
    </r>
    <r>
      <rPr>
        <b/>
        <sz val="9"/>
        <color rgb="FFFF0000"/>
        <rFont val="Meiryo UI"/>
        <family val="3"/>
        <charset val="128"/>
      </rPr>
      <t>休診</t>
    </r>
    <r>
      <rPr>
        <b/>
        <sz val="9"/>
        <color theme="1"/>
        <rFont val="Meiryo UI"/>
        <family val="3"/>
        <charset val="128"/>
      </rPr>
      <t xml:space="preserve">
内科：</t>
    </r>
    <r>
      <rPr>
        <b/>
        <sz val="9"/>
        <color rgb="FFFF0000"/>
        <rFont val="Meiryo UI"/>
        <family val="3"/>
        <charset val="128"/>
      </rPr>
      <t>休診</t>
    </r>
    <rPh sb="0" eb="5">
      <t>ホシシュクジツシンリョウ</t>
    </rPh>
    <rPh sb="6" eb="9">
      <t>ジビカ</t>
    </rPh>
    <rPh sb="10" eb="12">
      <t>インチョウ</t>
    </rPh>
    <rPh sb="13" eb="16">
      <t>ヒフカ</t>
    </rPh>
    <rPh sb="17" eb="19">
      <t>キュウシン</t>
    </rPh>
    <rPh sb="20" eb="22">
      <t>ナイカ</t>
    </rPh>
    <rPh sb="23" eb="25">
      <t>キュウシン</t>
    </rPh>
    <phoneticPr fontId="42"/>
  </si>
  <si>
    <r>
      <t xml:space="preserve">★祝日診療
</t>
    </r>
    <r>
      <rPr>
        <b/>
        <sz val="9"/>
        <color theme="1"/>
        <rFont val="Meiryo UI"/>
        <family val="3"/>
        <charset val="128"/>
      </rPr>
      <t>耳鼻科：</t>
    </r>
    <r>
      <rPr>
        <b/>
        <sz val="9"/>
        <color rgb="FF0070C0"/>
        <rFont val="Meiryo UI"/>
        <family val="3"/>
        <charset val="128"/>
      </rPr>
      <t>院長</t>
    </r>
    <r>
      <rPr>
        <b/>
        <sz val="9"/>
        <color rgb="FFFF0000"/>
        <rFont val="Meiryo UI"/>
        <family val="3"/>
        <charset val="128"/>
      </rPr>
      <t xml:space="preserve">
</t>
    </r>
    <r>
      <rPr>
        <b/>
        <sz val="9"/>
        <color theme="1"/>
        <rFont val="Meiryo UI"/>
        <family val="3"/>
        <charset val="128"/>
      </rPr>
      <t>皮膚科：</t>
    </r>
    <r>
      <rPr>
        <b/>
        <sz val="9"/>
        <color rgb="FFFF0000"/>
        <rFont val="Meiryo UI"/>
        <family val="3"/>
        <charset val="128"/>
      </rPr>
      <t>休診</t>
    </r>
    <r>
      <rPr>
        <b/>
        <sz val="9"/>
        <color theme="1"/>
        <rFont val="Meiryo UI"/>
        <family val="3"/>
        <charset val="128"/>
      </rPr>
      <t xml:space="preserve">
内科：</t>
    </r>
    <r>
      <rPr>
        <b/>
        <sz val="9"/>
        <color rgb="FFFF0000"/>
        <rFont val="Meiryo UI"/>
        <family val="3"/>
        <charset val="128"/>
      </rPr>
      <t>休診</t>
    </r>
    <rPh sb="1" eb="5">
      <t>シュクジツシンリョウ</t>
    </rPh>
    <rPh sb="6" eb="9">
      <t>ジビカ</t>
    </rPh>
    <rPh sb="10" eb="12">
      <t>インチョウ</t>
    </rPh>
    <rPh sb="13" eb="16">
      <t>ヒフカ</t>
    </rPh>
    <rPh sb="17" eb="19">
      <t>キュウシン</t>
    </rPh>
    <rPh sb="20" eb="22">
      <t>ナイカ</t>
    </rPh>
    <rPh sb="23" eb="25">
      <t>キュウシン</t>
    </rPh>
    <phoneticPr fontId="42"/>
  </si>
  <si>
    <r>
      <t xml:space="preserve">★祝日診療
</t>
    </r>
    <r>
      <rPr>
        <b/>
        <sz val="9"/>
        <color theme="1"/>
        <rFont val="Meiryo UI"/>
        <family val="3"/>
        <charset val="128"/>
      </rPr>
      <t>耳鼻科：</t>
    </r>
    <r>
      <rPr>
        <b/>
        <sz val="9"/>
        <color rgb="FF0070C0"/>
        <rFont val="Meiryo UI"/>
        <family val="3"/>
        <charset val="128"/>
      </rPr>
      <t>院長</t>
    </r>
    <r>
      <rPr>
        <b/>
        <sz val="9"/>
        <color theme="1"/>
        <rFont val="Meiryo UI"/>
        <family val="3"/>
        <charset val="128"/>
      </rPr>
      <t xml:space="preserve">
皮膚科：</t>
    </r>
    <r>
      <rPr>
        <b/>
        <sz val="9"/>
        <color rgb="FFFF00FF"/>
        <rFont val="Meiryo UI"/>
        <family val="3"/>
        <charset val="128"/>
      </rPr>
      <t>河野医師</t>
    </r>
    <r>
      <rPr>
        <b/>
        <sz val="9"/>
        <color theme="1"/>
        <rFont val="Meiryo UI"/>
        <family val="3"/>
        <charset val="128"/>
      </rPr>
      <t xml:space="preserve">
内科：</t>
    </r>
    <r>
      <rPr>
        <b/>
        <sz val="9"/>
        <color rgb="FFFF0000"/>
        <rFont val="Meiryo UI"/>
        <family val="3"/>
        <charset val="128"/>
      </rPr>
      <t>休診</t>
    </r>
    <rPh sb="1" eb="5">
      <t>シュクジツシンリョウ</t>
    </rPh>
    <rPh sb="6" eb="9">
      <t>ジビカ</t>
    </rPh>
    <rPh sb="10" eb="12">
      <t>インチョウ</t>
    </rPh>
    <rPh sb="13" eb="16">
      <t>ヒフカ</t>
    </rPh>
    <rPh sb="17" eb="21">
      <t>カワノイシ</t>
    </rPh>
    <rPh sb="22" eb="24">
      <t>ナイカ</t>
    </rPh>
    <rPh sb="25" eb="27">
      <t>キュウシン</t>
    </rPh>
    <phoneticPr fontId="42"/>
  </si>
  <si>
    <r>
      <rPr>
        <b/>
        <sz val="12"/>
        <color rgb="FFFF0000"/>
        <rFont val="Meiryo UI"/>
        <family val="3"/>
        <charset val="128"/>
      </rPr>
      <t>◎5/8より皮膚科は二診制になります。</t>
    </r>
    <r>
      <rPr>
        <b/>
        <sz val="12"/>
        <color theme="1" tint="0.14999847407452621"/>
        <rFont val="Meiryo UI"/>
        <family val="3"/>
        <charset val="128"/>
      </rPr>
      <t xml:space="preserve">
記載のない日は通常通り、各科目の医師が診察を行います。
医師の変更がある日のみ記載しております。</t>
    </r>
    <rPh sb="6" eb="9">
      <t>ヒフカ</t>
    </rPh>
    <rPh sb="10" eb="11">
      <t>ニ</t>
    </rPh>
    <rPh sb="11" eb="13">
      <t>シンセイ</t>
    </rPh>
    <phoneticPr fontId="42"/>
  </si>
  <si>
    <r>
      <t>内科：</t>
    </r>
    <r>
      <rPr>
        <b/>
        <sz val="9"/>
        <color rgb="FFFF0000"/>
        <rFont val="Meiryo UI"/>
        <family val="3"/>
        <charset val="128"/>
      </rPr>
      <t>休診</t>
    </r>
    <r>
      <rPr>
        <b/>
        <sz val="9"/>
        <color theme="1" tint="0.14999847407452621"/>
        <rFont val="Meiryo UI"/>
        <family val="3"/>
        <charset val="128"/>
      </rPr>
      <t xml:space="preserve">
※耳鼻科・皮膚科は通常通り</t>
    </r>
    <rPh sb="0" eb="2">
      <t>ナイカ</t>
    </rPh>
    <rPh sb="3" eb="5">
      <t>キュウシン</t>
    </rPh>
    <rPh sb="7" eb="9">
      <t>ジビ</t>
    </rPh>
    <rPh sb="9" eb="10">
      <t>カ</t>
    </rPh>
    <rPh sb="11" eb="14">
      <t>ヒフカ</t>
    </rPh>
    <rPh sb="15" eb="18">
      <t>ツウジョウドオ</t>
    </rPh>
    <phoneticPr fontId="42"/>
  </si>
  <si>
    <r>
      <rPr>
        <b/>
        <sz val="9"/>
        <rFont val="Meiryo UI"/>
        <family val="3"/>
        <charset val="128"/>
      </rPr>
      <t>皮膚科：</t>
    </r>
    <r>
      <rPr>
        <b/>
        <sz val="9"/>
        <color rgb="FFFF0000"/>
        <rFont val="Meiryo UI"/>
        <family val="3"/>
        <charset val="128"/>
      </rPr>
      <t xml:space="preserve">休診
</t>
    </r>
    <r>
      <rPr>
        <b/>
        <sz val="9"/>
        <rFont val="Meiryo UI"/>
        <family val="3"/>
        <charset val="128"/>
      </rPr>
      <t>※耳鼻科・内科通常通り</t>
    </r>
    <rPh sb="0" eb="2">
      <t>ヒフ</t>
    </rPh>
    <rPh sb="2" eb="3">
      <t>カ</t>
    </rPh>
    <rPh sb="4" eb="6">
      <t>キュウシン</t>
    </rPh>
    <rPh sb="8" eb="11">
      <t>ジビカ</t>
    </rPh>
    <rPh sb="12" eb="14">
      <t>ナイカ</t>
    </rPh>
    <rPh sb="14" eb="16">
      <t>ツウジョウ</t>
    </rPh>
    <rPh sb="16" eb="17">
      <t>ドオ</t>
    </rPh>
    <phoneticPr fontId="42"/>
  </si>
  <si>
    <r>
      <t>皮膚科：</t>
    </r>
    <r>
      <rPr>
        <b/>
        <sz val="9"/>
        <color rgb="FF0070C0"/>
        <rFont val="Meiryo UI"/>
        <family val="3"/>
        <charset val="128"/>
      </rPr>
      <t>3診神谷医師</t>
    </r>
    <r>
      <rPr>
        <b/>
        <sz val="9"/>
        <color theme="1" tint="0.14999847407452621"/>
        <rFont val="Meiryo UI"/>
        <family val="3"/>
        <charset val="128"/>
      </rPr>
      <t xml:space="preserve">
</t>
    </r>
    <r>
      <rPr>
        <b/>
        <sz val="9"/>
        <color rgb="FFFF0000"/>
        <rFont val="Meiryo UI"/>
        <family val="3"/>
        <charset val="128"/>
      </rPr>
      <t>　　　　　　４診休診</t>
    </r>
    <r>
      <rPr>
        <b/>
        <sz val="9"/>
        <color theme="1" tint="0.14999847407452621"/>
        <rFont val="Meiryo UI"/>
        <family val="3"/>
        <charset val="128"/>
      </rPr>
      <t xml:space="preserve">
※耳鼻科・内科通常通り</t>
    </r>
    <rPh sb="0" eb="2">
      <t>ヒフ</t>
    </rPh>
    <rPh sb="2" eb="3">
      <t>カ</t>
    </rPh>
    <rPh sb="5" eb="6">
      <t>シン</t>
    </rPh>
    <rPh sb="6" eb="8">
      <t>カミヤ</t>
    </rPh>
    <rPh sb="8" eb="10">
      <t>イシ</t>
    </rPh>
    <rPh sb="18" eb="21">
      <t>シンキュウシン</t>
    </rPh>
    <rPh sb="23" eb="26">
      <t>ジビカ</t>
    </rPh>
    <rPh sb="27" eb="29">
      <t>ナイカ</t>
    </rPh>
    <rPh sb="29" eb="32">
      <t>ツウジョウドオ</t>
    </rPh>
    <phoneticPr fontId="42"/>
  </si>
  <si>
    <r>
      <rPr>
        <b/>
        <sz val="14"/>
        <color rgb="FFFF0000"/>
        <rFont val="Meiryo UI"/>
        <family val="3"/>
        <charset val="128"/>
      </rPr>
      <t>◎6/7より皮膚科水曜日午前４診は七堂医師が担当し、3診午前、午後ともに神谷医師が担当します。
◎6/21より耳鼻科水曜日午前は永山医師が担当し、午後は長谷川陽一医師が担当します。</t>
    </r>
    <r>
      <rPr>
        <b/>
        <sz val="14"/>
        <color theme="1" tint="0.14999847407452621"/>
        <rFont val="Meiryo UI"/>
        <family val="3"/>
        <charset val="128"/>
      </rPr>
      <t xml:space="preserve">
記載のない日は通常通り、各科目の医師が診察を行います。
医師の変更がある日のみ記載しております。</t>
    </r>
    <rPh sb="6" eb="9">
      <t>ヒフカ</t>
    </rPh>
    <rPh sb="9" eb="12">
      <t>スイヨウビ</t>
    </rPh>
    <rPh sb="12" eb="14">
      <t>ゴゼン</t>
    </rPh>
    <rPh sb="17" eb="18">
      <t>ナナ</t>
    </rPh>
    <rPh sb="18" eb="19">
      <t>ドウ</t>
    </rPh>
    <rPh sb="19" eb="21">
      <t>イシ</t>
    </rPh>
    <rPh sb="22" eb="24">
      <t>タントウ</t>
    </rPh>
    <rPh sb="27" eb="28">
      <t>シン</t>
    </rPh>
    <rPh sb="28" eb="30">
      <t>ゴゼン</t>
    </rPh>
    <rPh sb="31" eb="33">
      <t>ゴゴ</t>
    </rPh>
    <rPh sb="36" eb="38">
      <t>カミタニ</t>
    </rPh>
    <rPh sb="38" eb="40">
      <t>イシ</t>
    </rPh>
    <rPh sb="41" eb="43">
      <t>タントウ</t>
    </rPh>
    <rPh sb="55" eb="58">
      <t>ジビカ</t>
    </rPh>
    <rPh sb="58" eb="60">
      <t>スイヨウ</t>
    </rPh>
    <rPh sb="60" eb="61">
      <t>ヒ</t>
    </rPh>
    <rPh sb="61" eb="63">
      <t>ゴゼン</t>
    </rPh>
    <rPh sb="64" eb="68">
      <t>ナガヤマイシ</t>
    </rPh>
    <rPh sb="69" eb="71">
      <t>タントウ</t>
    </rPh>
    <rPh sb="73" eb="75">
      <t>ゴゴ</t>
    </rPh>
    <rPh sb="76" eb="79">
      <t>ハセガワ</t>
    </rPh>
    <rPh sb="79" eb="81">
      <t>ヨウイチ</t>
    </rPh>
    <rPh sb="81" eb="83">
      <t>イシ</t>
    </rPh>
    <rPh sb="84" eb="86">
      <t>タントウ</t>
    </rPh>
    <phoneticPr fontId="42"/>
  </si>
  <si>
    <r>
      <rPr>
        <b/>
        <sz val="9"/>
        <color theme="1" tint="0.14999847407452621"/>
        <rFont val="Meiryo UI"/>
        <family val="3"/>
        <charset val="128"/>
      </rPr>
      <t>皮膚科　午前４診：</t>
    </r>
    <r>
      <rPr>
        <b/>
        <sz val="9"/>
        <color rgb="FFFF00FF"/>
        <rFont val="Meiryo UI"/>
        <family val="3"/>
        <charset val="128"/>
      </rPr>
      <t>七堂医師</t>
    </r>
    <r>
      <rPr>
        <sz val="9"/>
        <color theme="1" tint="0.14999847407452621"/>
        <rFont val="Meiryo UI"/>
        <family val="2"/>
      </rPr>
      <t xml:space="preserve">
</t>
    </r>
    <r>
      <rPr>
        <b/>
        <sz val="9"/>
        <color theme="1" tint="0.14999847407452621"/>
        <rFont val="Meiryo UI"/>
        <family val="3"/>
        <charset val="128"/>
      </rPr>
      <t>※耳鼻科・内科通常通り</t>
    </r>
    <rPh sb="0" eb="3">
      <t>ヒフカ</t>
    </rPh>
    <rPh sb="4" eb="6">
      <t>ゴゼン</t>
    </rPh>
    <rPh sb="7" eb="8">
      <t>シン</t>
    </rPh>
    <rPh sb="9" eb="10">
      <t>シチ</t>
    </rPh>
    <rPh sb="10" eb="11">
      <t>ドウ</t>
    </rPh>
    <rPh sb="11" eb="13">
      <t>イシ</t>
    </rPh>
    <rPh sb="15" eb="18">
      <t>ジビカ</t>
    </rPh>
    <rPh sb="19" eb="21">
      <t>ナイカ</t>
    </rPh>
    <rPh sb="21" eb="24">
      <t>ツウジョウドオ</t>
    </rPh>
    <phoneticPr fontId="42"/>
  </si>
  <si>
    <r>
      <rPr>
        <b/>
        <sz val="9"/>
        <color theme="1" tint="0.14999847407452621"/>
        <rFont val="Meiryo UI"/>
        <family val="3"/>
        <charset val="128"/>
      </rPr>
      <t>皮膚科　午前４診：</t>
    </r>
    <r>
      <rPr>
        <b/>
        <sz val="9"/>
        <color rgb="FFFF00FF"/>
        <rFont val="Meiryo UI"/>
        <family val="3"/>
        <charset val="128"/>
      </rPr>
      <t>七堂医師</t>
    </r>
    <r>
      <rPr>
        <sz val="9"/>
        <color theme="1" tint="0.14999847407452621"/>
        <rFont val="Meiryo UI"/>
        <family val="2"/>
      </rPr>
      <t xml:space="preserve">
</t>
    </r>
    <r>
      <rPr>
        <b/>
        <sz val="9"/>
        <color theme="1" tint="0.14999847407452621"/>
        <rFont val="Meiryo UI"/>
        <family val="3"/>
        <charset val="128"/>
      </rPr>
      <t>※耳鼻科・内科通常通り</t>
    </r>
    <rPh sb="7" eb="8">
      <t>シン</t>
    </rPh>
    <phoneticPr fontId="42"/>
  </si>
  <si>
    <r>
      <t>耳鼻科　午前：</t>
    </r>
    <r>
      <rPr>
        <b/>
        <sz val="9"/>
        <color rgb="FFFF00FF"/>
        <rFont val="Meiryo UI"/>
        <family val="3"/>
        <charset val="128"/>
      </rPr>
      <t xml:space="preserve">永山医師
</t>
    </r>
    <r>
      <rPr>
        <b/>
        <sz val="9"/>
        <rFont val="Meiryo UI"/>
        <family val="3"/>
        <charset val="128"/>
      </rPr>
      <t>皮膚科　午前４診：</t>
    </r>
    <r>
      <rPr>
        <b/>
        <sz val="9"/>
        <color rgb="FFFF00FF"/>
        <rFont val="Meiryo UI"/>
        <family val="3"/>
        <charset val="128"/>
      </rPr>
      <t xml:space="preserve">七堂医師
</t>
    </r>
    <r>
      <rPr>
        <b/>
        <sz val="9"/>
        <rFont val="Meiryo UI"/>
        <family val="3"/>
        <charset val="128"/>
      </rPr>
      <t>※内科通常通り</t>
    </r>
    <rPh sb="0" eb="2">
      <t>ナガヤマ</t>
    </rPh>
    <rPh sb="4" eb="6">
      <t>ゴゼン</t>
    </rPh>
    <rPh sb="19" eb="20">
      <t>シン</t>
    </rPh>
    <rPh sb="27" eb="28">
      <t>ウチ</t>
    </rPh>
    <rPh sb="28" eb="29">
      <t>カ</t>
    </rPh>
    <rPh sb="29" eb="32">
      <t>ツウジョウドオ</t>
    </rPh>
    <phoneticPr fontId="42"/>
  </si>
  <si>
    <r>
      <rPr>
        <b/>
        <sz val="9"/>
        <rFont val="Meiryo UI"/>
        <family val="3"/>
        <charset val="128"/>
      </rPr>
      <t>耳鼻科　午前：</t>
    </r>
    <r>
      <rPr>
        <b/>
        <sz val="9"/>
        <color rgb="FFFF00FF"/>
        <rFont val="Meiryo UI"/>
        <family val="3"/>
        <charset val="128"/>
      </rPr>
      <t>永山医師</t>
    </r>
    <r>
      <rPr>
        <b/>
        <sz val="9"/>
        <rFont val="Meiryo UI"/>
        <family val="3"/>
        <charset val="128"/>
      </rPr>
      <t xml:space="preserve">
皮膚科　午前４診：</t>
    </r>
    <r>
      <rPr>
        <b/>
        <sz val="9"/>
        <color rgb="FFFF00FF"/>
        <rFont val="Meiryo UI"/>
        <family val="3"/>
        <charset val="128"/>
      </rPr>
      <t>七堂医師</t>
    </r>
    <r>
      <rPr>
        <b/>
        <sz val="9"/>
        <color theme="1" tint="0.14999847407452621"/>
        <rFont val="Meiryo UI"/>
        <family val="3"/>
        <charset val="128"/>
      </rPr>
      <t xml:space="preserve">
※内科通常通り</t>
    </r>
    <rPh sb="19" eb="20">
      <t>シン</t>
    </rPh>
    <phoneticPr fontId="42"/>
  </si>
  <si>
    <r>
      <t>耳鼻科：</t>
    </r>
    <r>
      <rPr>
        <b/>
        <sz val="9"/>
        <color rgb="FFFF00FF"/>
        <rFont val="Meiryo UI"/>
        <family val="3"/>
        <charset val="128"/>
      </rPr>
      <t>永山医師</t>
    </r>
    <r>
      <rPr>
        <b/>
        <sz val="9"/>
        <color theme="1" tint="0.14999847407452621"/>
        <rFont val="Meiryo UI"/>
        <family val="3"/>
        <charset val="128"/>
      </rPr>
      <t xml:space="preserve">
※皮膚科・内科通常通り</t>
    </r>
    <rPh sb="0" eb="3">
      <t>ジビカ</t>
    </rPh>
    <rPh sb="4" eb="6">
      <t>ナガヤマ</t>
    </rPh>
    <rPh sb="6" eb="8">
      <t>イシ</t>
    </rPh>
    <rPh sb="10" eb="13">
      <t>ヒフカ</t>
    </rPh>
    <rPh sb="14" eb="16">
      <t>ナイカ</t>
    </rPh>
    <rPh sb="16" eb="18">
      <t>ツウジョウ</t>
    </rPh>
    <rPh sb="18" eb="19">
      <t>トオ</t>
    </rPh>
    <phoneticPr fontId="42"/>
  </si>
  <si>
    <r>
      <t>耳鼻科：</t>
    </r>
    <r>
      <rPr>
        <b/>
        <sz val="9"/>
        <color rgb="FFFF00FF"/>
        <rFont val="Meiryo UI"/>
        <family val="3"/>
        <charset val="128"/>
      </rPr>
      <t>三浦医師</t>
    </r>
    <r>
      <rPr>
        <b/>
        <sz val="9"/>
        <color theme="1" tint="0.14999847407452621"/>
        <rFont val="Meiryo UI"/>
        <family val="3"/>
        <charset val="128"/>
      </rPr>
      <t xml:space="preserve">
※皮膚科・内科通常通り</t>
    </r>
    <rPh sb="0" eb="3">
      <t>ジビカ</t>
    </rPh>
    <rPh sb="4" eb="6">
      <t>ミウラ</t>
    </rPh>
    <rPh sb="6" eb="8">
      <t>イシ</t>
    </rPh>
    <rPh sb="10" eb="13">
      <t>ヒフカ</t>
    </rPh>
    <rPh sb="14" eb="16">
      <t>ナイカ</t>
    </rPh>
    <rPh sb="16" eb="19">
      <t>ツウジョウドオ</t>
    </rPh>
    <phoneticPr fontId="42"/>
  </si>
  <si>
    <r>
      <t>耳鼻科：</t>
    </r>
    <r>
      <rPr>
        <b/>
        <sz val="9"/>
        <color rgb="FF0070C0"/>
        <rFont val="Meiryo UI"/>
        <family val="3"/>
        <charset val="128"/>
      </rPr>
      <t xml:space="preserve">中野医師
</t>
    </r>
    <r>
      <rPr>
        <b/>
        <sz val="9"/>
        <color theme="1"/>
        <rFont val="Meiryo UI"/>
        <family val="3"/>
        <charset val="128"/>
      </rPr>
      <t>※皮膚科・内科通常通り</t>
    </r>
    <rPh sb="4" eb="6">
      <t>ナカノ</t>
    </rPh>
    <rPh sb="6" eb="8">
      <t>イシ</t>
    </rPh>
    <rPh sb="10" eb="13">
      <t>ヒフカ</t>
    </rPh>
    <rPh sb="14" eb="16">
      <t>ナイカ</t>
    </rPh>
    <rPh sb="16" eb="19">
      <t>ツウジョウドオ</t>
    </rPh>
    <phoneticPr fontId="42"/>
  </si>
  <si>
    <r>
      <rPr>
        <b/>
        <sz val="9"/>
        <color theme="1"/>
        <rFont val="Meiryo UI"/>
        <family val="3"/>
        <charset val="128"/>
      </rPr>
      <t>内科：</t>
    </r>
    <r>
      <rPr>
        <b/>
        <sz val="9"/>
        <color rgb="FFFF0000"/>
        <rFont val="Meiryo UI"/>
        <family val="3"/>
        <charset val="128"/>
      </rPr>
      <t xml:space="preserve">休診
</t>
    </r>
    <r>
      <rPr>
        <b/>
        <sz val="9"/>
        <color theme="1"/>
        <rFont val="Meiryo UI"/>
        <family val="3"/>
        <charset val="128"/>
      </rPr>
      <t>※皮膚科・耳鼻科通常通り</t>
    </r>
    <rPh sb="0" eb="2">
      <t>ナイカ</t>
    </rPh>
    <rPh sb="3" eb="5">
      <t>キュウシン</t>
    </rPh>
    <rPh sb="7" eb="10">
      <t>ヒフカ</t>
    </rPh>
    <rPh sb="11" eb="14">
      <t>ジビカ</t>
    </rPh>
    <rPh sb="14" eb="17">
      <t>ツウジョウドオ</t>
    </rPh>
    <phoneticPr fontId="42"/>
  </si>
  <si>
    <r>
      <t>内科：</t>
    </r>
    <r>
      <rPr>
        <b/>
        <sz val="9"/>
        <color rgb="FFFF0000"/>
        <rFont val="Meiryo UI"/>
        <family val="3"/>
        <charset val="128"/>
      </rPr>
      <t xml:space="preserve">休診
</t>
    </r>
    <r>
      <rPr>
        <b/>
        <sz val="9"/>
        <color theme="1" tint="0.14999847407452621"/>
        <rFont val="Meiryo UI"/>
        <family val="3"/>
        <charset val="128"/>
      </rPr>
      <t>※皮膚科・耳鼻科通常通り</t>
    </r>
    <phoneticPr fontId="42"/>
  </si>
  <si>
    <r>
      <rPr>
        <b/>
        <sz val="9"/>
        <color theme="1"/>
        <rFont val="Meiryo UI"/>
        <family val="3"/>
        <charset val="128"/>
      </rPr>
      <t>内科：</t>
    </r>
    <r>
      <rPr>
        <b/>
        <sz val="9"/>
        <color rgb="FFFF0000"/>
        <rFont val="Meiryo UI"/>
        <family val="3"/>
        <charset val="128"/>
      </rPr>
      <t xml:space="preserve">休診
</t>
    </r>
    <r>
      <rPr>
        <b/>
        <sz val="9"/>
        <color theme="1"/>
        <rFont val="Meiryo UI"/>
        <family val="3"/>
        <charset val="128"/>
      </rPr>
      <t>※皮膚科・耳鼻科通常通り</t>
    </r>
    <rPh sb="0" eb="2">
      <t>ナイカ</t>
    </rPh>
    <rPh sb="3" eb="5">
      <t>キュウシン</t>
    </rPh>
    <phoneticPr fontId="42"/>
  </si>
  <si>
    <r>
      <t>皮膚科：3診</t>
    </r>
    <r>
      <rPr>
        <b/>
        <sz val="9"/>
        <color rgb="FF0070C0"/>
        <rFont val="Meiryo UI"/>
        <family val="3"/>
        <charset val="128"/>
      </rPr>
      <t>神谷医師
　　　　　　</t>
    </r>
    <r>
      <rPr>
        <b/>
        <sz val="9"/>
        <color rgb="FFFF0000"/>
        <rFont val="Meiryo UI"/>
        <family val="3"/>
        <charset val="128"/>
      </rPr>
      <t>４診休診</t>
    </r>
    <r>
      <rPr>
        <b/>
        <sz val="9"/>
        <color theme="1" tint="0.14999847407452621"/>
        <rFont val="Meiryo UI"/>
        <family val="3"/>
        <charset val="128"/>
      </rPr>
      <t xml:space="preserve">
</t>
    </r>
    <r>
      <rPr>
        <b/>
        <sz val="9"/>
        <color theme="1"/>
        <rFont val="Meiryo UI"/>
        <family val="3"/>
        <charset val="128"/>
      </rPr>
      <t xml:space="preserve">※内科・耳鼻科通常通り
</t>
    </r>
    <r>
      <rPr>
        <b/>
        <sz val="9"/>
        <color theme="1" tint="0.14999847407452621"/>
        <rFont val="Meiryo UI"/>
        <family val="3"/>
        <charset val="128"/>
      </rPr>
      <t>　　　　　　</t>
    </r>
    <rPh sb="0" eb="3">
      <t>ヒフカ</t>
    </rPh>
    <rPh sb="5" eb="6">
      <t>シン</t>
    </rPh>
    <rPh sb="6" eb="8">
      <t>カミタニ</t>
    </rPh>
    <rPh sb="8" eb="10">
      <t>イシ</t>
    </rPh>
    <rPh sb="18" eb="19">
      <t>シン</t>
    </rPh>
    <rPh sb="19" eb="21">
      <t>キュウシン</t>
    </rPh>
    <rPh sb="23" eb="25">
      <t>ナイカ</t>
    </rPh>
    <rPh sb="26" eb="29">
      <t>ジビカ</t>
    </rPh>
    <rPh sb="29" eb="32">
      <t>ツウジョウドオ</t>
    </rPh>
    <phoneticPr fontId="42"/>
  </si>
  <si>
    <r>
      <rPr>
        <b/>
        <sz val="9"/>
        <color theme="1" tint="0.14999847407452621"/>
        <rFont val="Meiryo UI"/>
        <family val="3"/>
        <charset val="128"/>
      </rPr>
      <t>耳鼻科：</t>
    </r>
    <r>
      <rPr>
        <b/>
        <sz val="9"/>
        <color rgb="FFFF00FF"/>
        <rFont val="Meiryo UI"/>
        <family val="3"/>
        <charset val="128"/>
      </rPr>
      <t xml:space="preserve">永山医師
</t>
    </r>
    <r>
      <rPr>
        <b/>
        <sz val="9"/>
        <color theme="1"/>
        <rFont val="Meiryo UI"/>
        <family val="3"/>
        <charset val="128"/>
      </rPr>
      <t>※皮膚科・内科通常通り</t>
    </r>
    <rPh sb="0" eb="3">
      <t>ジビカ</t>
    </rPh>
    <rPh sb="4" eb="6">
      <t>ナガヤマ</t>
    </rPh>
    <rPh sb="6" eb="8">
      <t>イシ</t>
    </rPh>
    <rPh sb="10" eb="13">
      <t>ヒフカ</t>
    </rPh>
    <rPh sb="14" eb="16">
      <t>ナイカ</t>
    </rPh>
    <rPh sb="16" eb="19">
      <t>ツウジョウドオ</t>
    </rPh>
    <phoneticPr fontId="42"/>
  </si>
  <si>
    <r>
      <t>耳鼻科　午前：</t>
    </r>
    <r>
      <rPr>
        <b/>
        <sz val="9"/>
        <color rgb="FFFF00FF"/>
        <rFont val="Meiryo UI"/>
        <family val="3"/>
        <charset val="128"/>
      </rPr>
      <t>永山医師　　
　　　　　</t>
    </r>
    <r>
      <rPr>
        <b/>
        <sz val="9"/>
        <color theme="1"/>
        <rFont val="Meiryo UI"/>
        <family val="3"/>
        <charset val="128"/>
      </rPr>
      <t>　午後：</t>
    </r>
    <r>
      <rPr>
        <b/>
        <sz val="9"/>
        <color rgb="FFFF00FF"/>
        <rFont val="Meiryo UI"/>
        <family val="3"/>
        <charset val="128"/>
      </rPr>
      <t xml:space="preserve">耳野医師
</t>
    </r>
    <r>
      <rPr>
        <b/>
        <sz val="9"/>
        <rFont val="Meiryo UI"/>
        <family val="3"/>
        <charset val="128"/>
      </rPr>
      <t>※皮膚科・内科通常通り</t>
    </r>
    <rPh sb="0" eb="3">
      <t>ジビカ</t>
    </rPh>
    <rPh sb="9" eb="11">
      <t>イシ</t>
    </rPh>
    <rPh sb="20" eb="22">
      <t>ゴゴ</t>
    </rPh>
    <rPh sb="23" eb="24">
      <t>ミミ</t>
    </rPh>
    <rPh sb="24" eb="25">
      <t>ノ</t>
    </rPh>
    <rPh sb="25" eb="27">
      <t>イシ</t>
    </rPh>
    <rPh sb="29" eb="32">
      <t>ヒフカ</t>
    </rPh>
    <rPh sb="33" eb="35">
      <t>ナイカ</t>
    </rPh>
    <rPh sb="35" eb="38">
      <t>ツウジョウドオ</t>
    </rPh>
    <phoneticPr fontId="42"/>
  </si>
  <si>
    <r>
      <t>耳鼻科：</t>
    </r>
    <r>
      <rPr>
        <b/>
        <sz val="9"/>
        <color rgb="FFFF00FF"/>
        <rFont val="Meiryo UI"/>
        <family val="3"/>
        <charset val="128"/>
      </rPr>
      <t xml:space="preserve">三浦医師
</t>
    </r>
    <r>
      <rPr>
        <b/>
        <sz val="9"/>
        <rFont val="Meiryo UI"/>
        <family val="3"/>
        <charset val="128"/>
      </rPr>
      <t>※皮膚科・内科通常通り</t>
    </r>
    <rPh sb="0" eb="3">
      <t>ジビカ</t>
    </rPh>
    <rPh sb="4" eb="6">
      <t>ミウラ</t>
    </rPh>
    <rPh sb="6" eb="8">
      <t>イシ</t>
    </rPh>
    <rPh sb="9" eb="13">
      <t>コメヒフカ</t>
    </rPh>
    <rPh sb="14" eb="19">
      <t>ナイカツウジョウドオ</t>
    </rPh>
    <phoneticPr fontId="42"/>
  </si>
  <si>
    <r>
      <rPr>
        <b/>
        <sz val="9"/>
        <color theme="1" tint="0.14999847407452621"/>
        <rFont val="Meiryo UI"/>
        <family val="3"/>
        <charset val="128"/>
      </rPr>
      <t>耳鼻科　午前：</t>
    </r>
    <r>
      <rPr>
        <b/>
        <sz val="9"/>
        <color rgb="FFFF00FF"/>
        <rFont val="Meiryo UI"/>
        <family val="3"/>
        <charset val="128"/>
      </rPr>
      <t>永山医師
　　　　　　</t>
    </r>
    <r>
      <rPr>
        <b/>
        <sz val="9"/>
        <color theme="1"/>
        <rFont val="Meiryo UI"/>
        <family val="3"/>
        <charset val="128"/>
      </rPr>
      <t>午後：</t>
    </r>
    <r>
      <rPr>
        <b/>
        <sz val="9"/>
        <color rgb="FF0070C0"/>
        <rFont val="Meiryo UI"/>
        <family val="3"/>
        <charset val="128"/>
      </rPr>
      <t xml:space="preserve">院長
</t>
    </r>
    <r>
      <rPr>
        <b/>
        <sz val="9"/>
        <color theme="1"/>
        <rFont val="Meiryo UI"/>
        <family val="3"/>
        <charset val="128"/>
      </rPr>
      <t>※皮膚科・内科通常通り</t>
    </r>
    <rPh sb="0" eb="3">
      <t>ジビカ</t>
    </rPh>
    <rPh sb="4" eb="6">
      <t>ゴゼン</t>
    </rPh>
    <rPh sb="7" eb="11">
      <t>ナガヤマイシ</t>
    </rPh>
    <rPh sb="18" eb="20">
      <t>ゴゴ</t>
    </rPh>
    <rPh sb="21" eb="23">
      <t>インチョウ</t>
    </rPh>
    <rPh sb="25" eb="28">
      <t>ヒフカ</t>
    </rPh>
    <rPh sb="29" eb="31">
      <t>ナイカ</t>
    </rPh>
    <rPh sb="31" eb="33">
      <t>ツウジョウ</t>
    </rPh>
    <rPh sb="33" eb="34">
      <t>ドオ</t>
    </rPh>
    <phoneticPr fontId="42"/>
  </si>
  <si>
    <r>
      <t xml:space="preserve">★祝日診療
</t>
    </r>
    <r>
      <rPr>
        <b/>
        <sz val="9"/>
        <color theme="1"/>
        <rFont val="Meiryo UI"/>
        <family val="3"/>
        <charset val="128"/>
      </rPr>
      <t>耳鼻科：</t>
    </r>
    <r>
      <rPr>
        <b/>
        <sz val="9"/>
        <color rgb="FF0070C0"/>
        <rFont val="Meiryo UI"/>
        <family val="3"/>
        <charset val="128"/>
      </rPr>
      <t xml:space="preserve">院長
</t>
    </r>
    <r>
      <rPr>
        <b/>
        <sz val="9"/>
        <color theme="1"/>
        <rFont val="Meiryo UI"/>
        <family val="3"/>
        <charset val="128"/>
      </rPr>
      <t>皮膚科：3診</t>
    </r>
    <r>
      <rPr>
        <b/>
        <sz val="9"/>
        <color rgb="FF0070C0"/>
        <rFont val="Meiryo UI"/>
        <family val="3"/>
        <charset val="128"/>
      </rPr>
      <t>神谷先生
　　　　　　</t>
    </r>
    <r>
      <rPr>
        <b/>
        <sz val="9"/>
        <color theme="1"/>
        <rFont val="Meiryo UI"/>
        <family val="3"/>
        <charset val="128"/>
      </rPr>
      <t>４診</t>
    </r>
    <r>
      <rPr>
        <b/>
        <sz val="9"/>
        <color rgb="FFFF0000"/>
        <rFont val="Meiryo UI"/>
        <family val="3"/>
        <charset val="128"/>
      </rPr>
      <t xml:space="preserve">休診
</t>
    </r>
    <r>
      <rPr>
        <b/>
        <sz val="9"/>
        <color theme="1"/>
        <rFont val="Meiryo UI"/>
        <family val="3"/>
        <charset val="128"/>
      </rPr>
      <t>内科：</t>
    </r>
    <r>
      <rPr>
        <b/>
        <sz val="9"/>
        <color rgb="FFFF0000"/>
        <rFont val="Meiryo UI"/>
        <family val="3"/>
        <charset val="128"/>
      </rPr>
      <t>休診</t>
    </r>
    <rPh sb="1" eb="3">
      <t>シュクジツ</t>
    </rPh>
    <rPh sb="3" eb="5">
      <t>シンリョウ</t>
    </rPh>
    <rPh sb="6" eb="9">
      <t>ジビカ</t>
    </rPh>
    <rPh sb="10" eb="12">
      <t>インチョウ</t>
    </rPh>
    <rPh sb="13" eb="16">
      <t>ヒフカ</t>
    </rPh>
    <rPh sb="18" eb="19">
      <t>シン</t>
    </rPh>
    <rPh sb="19" eb="23">
      <t>カミタニセンセイ</t>
    </rPh>
    <rPh sb="31" eb="32">
      <t>シン</t>
    </rPh>
    <rPh sb="32" eb="34">
      <t>キュウシン</t>
    </rPh>
    <rPh sb="35" eb="37">
      <t>ナイカ</t>
    </rPh>
    <rPh sb="38" eb="40">
      <t>キュウシン</t>
    </rPh>
    <phoneticPr fontId="42"/>
  </si>
  <si>
    <r>
      <rPr>
        <b/>
        <sz val="9"/>
        <color theme="1" tint="0.14999847407452621"/>
        <rFont val="Meiryo UI"/>
        <family val="3"/>
        <charset val="128"/>
      </rPr>
      <t>内科：</t>
    </r>
    <r>
      <rPr>
        <b/>
        <sz val="9"/>
        <color rgb="FFFF0000"/>
        <rFont val="Meiryo UI"/>
        <family val="3"/>
        <charset val="128"/>
      </rPr>
      <t>休診</t>
    </r>
    <r>
      <rPr>
        <sz val="9"/>
        <color theme="1" tint="0.14999847407452621"/>
        <rFont val="Meiryo UI"/>
        <family val="2"/>
      </rPr>
      <t xml:space="preserve">
</t>
    </r>
    <r>
      <rPr>
        <b/>
        <sz val="9"/>
        <color theme="1" tint="0.14999847407452621"/>
        <rFont val="Meiryo UI"/>
        <family val="3"/>
        <charset val="128"/>
      </rPr>
      <t>※皮膚科・耳鼻科通常通り</t>
    </r>
    <rPh sb="0" eb="2">
      <t>ナイカ</t>
    </rPh>
    <rPh sb="3" eb="5">
      <t>キュウシン</t>
    </rPh>
    <phoneticPr fontId="42"/>
  </si>
  <si>
    <r>
      <t>耳鼻科：</t>
    </r>
    <r>
      <rPr>
        <b/>
        <sz val="9"/>
        <color rgb="FF0070C0"/>
        <rFont val="Meiryo UI"/>
        <family val="3"/>
        <charset val="128"/>
      </rPr>
      <t>中野医師</t>
    </r>
    <r>
      <rPr>
        <b/>
        <sz val="9"/>
        <color theme="1" tint="0.14999847407452621"/>
        <rFont val="Meiryo UI"/>
        <family val="3"/>
        <charset val="128"/>
      </rPr>
      <t xml:space="preserve">
※皮膚科・内科通常通り</t>
    </r>
    <rPh sb="0" eb="3">
      <t>ジビカ</t>
    </rPh>
    <rPh sb="4" eb="6">
      <t>ナカノ</t>
    </rPh>
    <rPh sb="6" eb="8">
      <t>イシ</t>
    </rPh>
    <rPh sb="9" eb="19">
      <t>コメヒフカ･ナイカツウジョウトオ</t>
    </rPh>
    <phoneticPr fontId="42"/>
  </si>
  <si>
    <r>
      <t>耳鼻科午前：</t>
    </r>
    <r>
      <rPr>
        <b/>
        <sz val="9"/>
        <color rgb="FFFF00FF"/>
        <rFont val="Meiryo UI"/>
        <family val="3"/>
        <charset val="128"/>
      </rPr>
      <t>耳野医師</t>
    </r>
    <r>
      <rPr>
        <b/>
        <sz val="9"/>
        <color theme="1" tint="0.14999847407452621"/>
        <rFont val="Meiryo UI"/>
        <family val="3"/>
        <charset val="128"/>
      </rPr>
      <t xml:space="preserve">
         午後：</t>
    </r>
    <r>
      <rPr>
        <b/>
        <sz val="9"/>
        <color rgb="FF0070C0"/>
        <rFont val="Meiryo UI"/>
        <family val="3"/>
        <charset val="128"/>
      </rPr>
      <t xml:space="preserve">中野医師
</t>
    </r>
    <r>
      <rPr>
        <b/>
        <sz val="9"/>
        <color theme="1"/>
        <rFont val="Meiryo UI"/>
        <family val="3"/>
        <charset val="128"/>
      </rPr>
      <t>内科：</t>
    </r>
    <r>
      <rPr>
        <b/>
        <sz val="9"/>
        <color rgb="FFFF0000"/>
        <rFont val="Meiryo UI"/>
        <family val="3"/>
        <charset val="128"/>
      </rPr>
      <t>休診</t>
    </r>
    <r>
      <rPr>
        <b/>
        <sz val="9"/>
        <color theme="1" tint="0.14999847407452621"/>
        <rFont val="Meiryo UI"/>
        <family val="3"/>
        <charset val="128"/>
      </rPr>
      <t xml:space="preserve">
※皮膚科通常通り</t>
    </r>
    <rPh sb="0" eb="2">
      <t>ジビ</t>
    </rPh>
    <rPh sb="2" eb="3">
      <t>カ</t>
    </rPh>
    <rPh sb="3" eb="5">
      <t>ゴゼン</t>
    </rPh>
    <rPh sb="6" eb="8">
      <t>ミミノ</t>
    </rPh>
    <rPh sb="8" eb="10">
      <t>イシ</t>
    </rPh>
    <rPh sb="20" eb="22">
      <t>ゴゴ</t>
    </rPh>
    <rPh sb="23" eb="25">
      <t>ナカノ</t>
    </rPh>
    <rPh sb="25" eb="27">
      <t>イシ</t>
    </rPh>
    <rPh sb="28" eb="30">
      <t>ナイカ</t>
    </rPh>
    <rPh sb="31" eb="33">
      <t>キュウシン</t>
    </rPh>
    <rPh sb="35" eb="38">
      <t>ヒフカ</t>
    </rPh>
    <rPh sb="38" eb="41">
      <t>ツウジョウトオ</t>
    </rPh>
    <phoneticPr fontId="42"/>
  </si>
  <si>
    <r>
      <t>内科：</t>
    </r>
    <r>
      <rPr>
        <b/>
        <sz val="9"/>
        <color rgb="FFFF0000"/>
        <rFont val="Meiryo UI"/>
        <family val="3"/>
        <charset val="128"/>
      </rPr>
      <t>休診</t>
    </r>
    <r>
      <rPr>
        <b/>
        <sz val="9"/>
        <color theme="1" tint="0.14999847407452621"/>
        <rFont val="Meiryo UI"/>
        <family val="3"/>
        <charset val="128"/>
      </rPr>
      <t xml:space="preserve">
※皮膚科・耳鼻科通常通り</t>
    </r>
    <rPh sb="0" eb="2">
      <t>ナイカ</t>
    </rPh>
    <rPh sb="3" eb="5">
      <t>キュウシン</t>
    </rPh>
    <rPh sb="7" eb="10">
      <t>ヒフカ</t>
    </rPh>
    <rPh sb="11" eb="14">
      <t>ジビカ</t>
    </rPh>
    <rPh sb="14" eb="17">
      <t>ツウジョウドオ</t>
    </rPh>
    <phoneticPr fontId="42"/>
  </si>
  <si>
    <r>
      <rPr>
        <b/>
        <sz val="9"/>
        <color theme="1" tint="0.14999847407452621"/>
        <rFont val="Meiryo UI"/>
        <family val="3"/>
        <charset val="128"/>
      </rPr>
      <t>内科：</t>
    </r>
    <r>
      <rPr>
        <b/>
        <sz val="9"/>
        <color rgb="FFFF0000"/>
        <rFont val="Meiryo UI"/>
        <family val="3"/>
        <charset val="128"/>
      </rPr>
      <t xml:space="preserve">休診
</t>
    </r>
    <r>
      <rPr>
        <b/>
        <sz val="9"/>
        <color theme="1"/>
        <rFont val="Meiryo UI"/>
        <family val="3"/>
        <charset val="128"/>
      </rPr>
      <t>※皮膚科・耳鼻科通常通り</t>
    </r>
    <rPh sb="6" eb="10">
      <t>コメヒフカ</t>
    </rPh>
    <rPh sb="11" eb="14">
      <t>ジビカ</t>
    </rPh>
    <rPh sb="14" eb="17">
      <t>ツウジョウドオ</t>
    </rPh>
    <phoneticPr fontId="42"/>
  </si>
  <si>
    <r>
      <t>内科：</t>
    </r>
    <r>
      <rPr>
        <b/>
        <sz val="9"/>
        <color rgb="FFFF0000"/>
        <rFont val="Meiryo UI"/>
        <family val="3"/>
        <charset val="128"/>
      </rPr>
      <t xml:space="preserve">休診
</t>
    </r>
    <r>
      <rPr>
        <b/>
        <sz val="9"/>
        <color theme="1"/>
        <rFont val="Meiryo UI"/>
        <family val="3"/>
        <charset val="128"/>
      </rPr>
      <t>※皮膚科・耳鼻科通常通り</t>
    </r>
    <rPh sb="6" eb="10">
      <t>コメヒフカ</t>
    </rPh>
    <rPh sb="11" eb="14">
      <t>ジビカ</t>
    </rPh>
    <rPh sb="14" eb="17">
      <t>ツウジョウドオ</t>
    </rPh>
    <phoneticPr fontId="42"/>
  </si>
  <si>
    <r>
      <t>耳鼻科午前：</t>
    </r>
    <r>
      <rPr>
        <b/>
        <sz val="9"/>
        <color rgb="FF0070C0"/>
        <rFont val="Meiryo UI"/>
        <family val="3"/>
        <charset val="128"/>
      </rPr>
      <t>中野医師</t>
    </r>
    <r>
      <rPr>
        <b/>
        <sz val="9"/>
        <color theme="1" tint="0.14999847407452621"/>
        <rFont val="Meiryo UI"/>
        <family val="3"/>
        <charset val="128"/>
      </rPr>
      <t xml:space="preserve">
         午後：</t>
    </r>
    <r>
      <rPr>
        <b/>
        <sz val="9"/>
        <color rgb="FFFF00FF"/>
        <rFont val="Meiryo UI"/>
        <family val="3"/>
        <charset val="128"/>
      </rPr>
      <t>耳野医師</t>
    </r>
    <r>
      <rPr>
        <b/>
        <sz val="9"/>
        <color theme="1" tint="0.14999847407452621"/>
        <rFont val="Meiryo UI"/>
        <family val="3"/>
        <charset val="128"/>
      </rPr>
      <t xml:space="preserve">
※皮膚科通常通り</t>
    </r>
    <rPh sb="6" eb="8">
      <t>ナカノ</t>
    </rPh>
    <rPh sb="8" eb="10">
      <t>イシ</t>
    </rPh>
    <rPh sb="23" eb="25">
      <t>ミミノ</t>
    </rPh>
    <rPh sb="29" eb="32">
      <t>ヒフカ</t>
    </rPh>
    <rPh sb="32" eb="34">
      <t>ツウジョウ</t>
    </rPh>
    <rPh sb="34" eb="35">
      <t>ドオ</t>
    </rPh>
    <phoneticPr fontId="42"/>
  </si>
  <si>
    <r>
      <t>耳鼻科午前：</t>
    </r>
    <r>
      <rPr>
        <b/>
        <sz val="9"/>
        <color rgb="FF0070C0"/>
        <rFont val="Meiryo UI"/>
        <family val="3"/>
        <charset val="128"/>
      </rPr>
      <t>中野医師</t>
    </r>
    <r>
      <rPr>
        <b/>
        <sz val="9"/>
        <color theme="1" tint="0.14999847407452621"/>
        <rFont val="Meiryo UI"/>
        <family val="3"/>
        <charset val="128"/>
      </rPr>
      <t xml:space="preserve">
         午後：</t>
    </r>
    <r>
      <rPr>
        <b/>
        <sz val="9"/>
        <color rgb="FF0070C0"/>
        <rFont val="Meiryo UI"/>
        <family val="3"/>
        <charset val="128"/>
      </rPr>
      <t>長谷川医師</t>
    </r>
    <r>
      <rPr>
        <b/>
        <sz val="9"/>
        <color theme="1" tint="0.14999847407452621"/>
        <rFont val="Meiryo UI"/>
        <family val="3"/>
        <charset val="128"/>
      </rPr>
      <t xml:space="preserve">
※皮膚科通常通り</t>
    </r>
    <rPh sb="0" eb="3">
      <t>ジビカ</t>
    </rPh>
    <rPh sb="3" eb="5">
      <t>ゴゼン</t>
    </rPh>
    <rPh sb="6" eb="10">
      <t>ナカノイシ</t>
    </rPh>
    <rPh sb="20" eb="22">
      <t>ゴゴ</t>
    </rPh>
    <rPh sb="23" eb="26">
      <t>ハセガワ</t>
    </rPh>
    <rPh sb="26" eb="28">
      <t>イシ</t>
    </rPh>
    <rPh sb="30" eb="33">
      <t>ヒフカ</t>
    </rPh>
    <rPh sb="33" eb="36">
      <t>ツウジョウトオ</t>
    </rPh>
    <phoneticPr fontId="42"/>
  </si>
  <si>
    <t>　</t>
    <phoneticPr fontId="42"/>
  </si>
  <si>
    <r>
      <t>耳鼻科午前：</t>
    </r>
    <r>
      <rPr>
        <b/>
        <sz val="9"/>
        <color rgb="FF0070C0"/>
        <rFont val="Meiryo UI"/>
        <family val="3"/>
        <charset val="128"/>
      </rPr>
      <t xml:space="preserve">長谷川医師
　　　　 </t>
    </r>
    <r>
      <rPr>
        <b/>
        <sz val="9"/>
        <color theme="1"/>
        <rFont val="Meiryo UI"/>
        <family val="3"/>
        <charset val="128"/>
      </rPr>
      <t>午後：</t>
    </r>
    <r>
      <rPr>
        <b/>
        <sz val="9"/>
        <color rgb="FF0070C0"/>
        <rFont val="Meiryo UI"/>
        <family val="3"/>
        <charset val="128"/>
      </rPr>
      <t xml:space="preserve">長谷川医師
</t>
    </r>
    <r>
      <rPr>
        <b/>
        <sz val="9"/>
        <color theme="1"/>
        <rFont val="Meiryo UI"/>
        <family val="3"/>
        <charset val="128"/>
      </rPr>
      <t>※皮膚科通常通り</t>
    </r>
    <rPh sb="3" eb="5">
      <t>ゴゼン</t>
    </rPh>
    <rPh sb="6" eb="9">
      <t>ハセガワ</t>
    </rPh>
    <rPh sb="9" eb="11">
      <t>イシ</t>
    </rPh>
    <rPh sb="17" eb="19">
      <t>ゴゴ</t>
    </rPh>
    <rPh sb="20" eb="25">
      <t>ハセガワイシ</t>
    </rPh>
    <rPh sb="26" eb="30">
      <t>コメヒフカ</t>
    </rPh>
    <rPh sb="30" eb="33">
      <t>ツウジョウドオ</t>
    </rPh>
    <phoneticPr fontId="42"/>
  </si>
  <si>
    <r>
      <t>耳鼻科午前：</t>
    </r>
    <r>
      <rPr>
        <b/>
        <sz val="9"/>
        <color rgb="FFFF00FF"/>
        <rFont val="Meiryo UI"/>
        <family val="3"/>
        <charset val="128"/>
      </rPr>
      <t>三浦医師</t>
    </r>
    <r>
      <rPr>
        <b/>
        <sz val="9"/>
        <color theme="1" tint="0.14999847407452621"/>
        <rFont val="Meiryo UI"/>
        <family val="3"/>
        <charset val="128"/>
      </rPr>
      <t xml:space="preserve">
　　　   午後：</t>
    </r>
    <r>
      <rPr>
        <b/>
        <sz val="9"/>
        <color rgb="FF0070C0"/>
        <rFont val="Meiryo UI"/>
        <family val="3"/>
        <charset val="128"/>
      </rPr>
      <t xml:space="preserve">中野医師
</t>
    </r>
    <r>
      <rPr>
        <b/>
        <sz val="9"/>
        <color theme="1"/>
        <rFont val="Meiryo UI"/>
        <family val="3"/>
        <charset val="128"/>
      </rPr>
      <t>内科：</t>
    </r>
    <r>
      <rPr>
        <b/>
        <sz val="9"/>
        <color rgb="FFFF0000"/>
        <rFont val="Meiryo UI"/>
        <family val="3"/>
        <charset val="128"/>
      </rPr>
      <t>休診</t>
    </r>
    <r>
      <rPr>
        <b/>
        <sz val="9"/>
        <color theme="1" tint="0.14999847407452621"/>
        <rFont val="Meiryo UI"/>
        <family val="3"/>
        <charset val="128"/>
      </rPr>
      <t xml:space="preserve">
※皮膚科通常通り</t>
    </r>
    <rPh sb="0" eb="3">
      <t>ジビカ</t>
    </rPh>
    <rPh sb="3" eb="5">
      <t>ゴゼン</t>
    </rPh>
    <rPh sb="6" eb="8">
      <t>ミウラ</t>
    </rPh>
    <rPh sb="8" eb="10">
      <t>イシ</t>
    </rPh>
    <rPh sb="17" eb="19">
      <t>ゴゴ</t>
    </rPh>
    <rPh sb="20" eb="22">
      <t>ナカノ</t>
    </rPh>
    <rPh sb="22" eb="24">
      <t>イシ</t>
    </rPh>
    <rPh sb="31" eb="35">
      <t>コメヒフカ</t>
    </rPh>
    <rPh sb="35" eb="38">
      <t>ツウジョウトオ</t>
    </rPh>
    <phoneticPr fontId="42"/>
  </si>
  <si>
    <r>
      <t>耳鼻科午前：</t>
    </r>
    <r>
      <rPr>
        <b/>
        <sz val="9"/>
        <color rgb="FFFF00FF"/>
        <rFont val="Meiryo UI"/>
        <family val="3"/>
        <charset val="128"/>
      </rPr>
      <t>永山医師</t>
    </r>
    <r>
      <rPr>
        <b/>
        <sz val="9"/>
        <color theme="1" tint="0.14999847407452621"/>
        <rFont val="Meiryo UI"/>
        <family val="3"/>
        <charset val="128"/>
      </rPr>
      <t xml:space="preserve">
　　　　 午後：</t>
    </r>
    <r>
      <rPr>
        <b/>
        <sz val="9"/>
        <color rgb="FFFF0000"/>
        <rFont val="Meiryo UI"/>
        <family val="3"/>
        <charset val="128"/>
      </rPr>
      <t xml:space="preserve">休診
</t>
    </r>
    <r>
      <rPr>
        <b/>
        <sz val="9"/>
        <color theme="1"/>
        <rFont val="Meiryo UI"/>
        <family val="3"/>
        <charset val="128"/>
      </rPr>
      <t>内科：</t>
    </r>
    <r>
      <rPr>
        <b/>
        <sz val="9"/>
        <color rgb="FFFF0000"/>
        <rFont val="Meiryo UI"/>
        <family val="3"/>
        <charset val="128"/>
      </rPr>
      <t xml:space="preserve">休診
</t>
    </r>
    <r>
      <rPr>
        <b/>
        <sz val="9"/>
        <color theme="1"/>
        <rFont val="Meiryo UI"/>
        <family val="3"/>
        <charset val="128"/>
      </rPr>
      <t>※皮膚科通常通り</t>
    </r>
    <rPh sb="6" eb="10">
      <t>ナガヤマイシ</t>
    </rPh>
    <rPh sb="19" eb="21">
      <t>キュウシン</t>
    </rPh>
    <rPh sb="29" eb="32">
      <t>ヒフカ</t>
    </rPh>
    <rPh sb="32" eb="34">
      <t>ツウジョウ</t>
    </rPh>
    <rPh sb="34" eb="35">
      <t>ドオ</t>
    </rPh>
    <phoneticPr fontId="42"/>
  </si>
  <si>
    <r>
      <t>耳鼻科午前：</t>
    </r>
    <r>
      <rPr>
        <b/>
        <sz val="9"/>
        <color rgb="FF0070C0"/>
        <rFont val="Meiryo UI"/>
        <family val="3"/>
        <charset val="128"/>
      </rPr>
      <t>長谷川医師
　　　</t>
    </r>
    <r>
      <rPr>
        <b/>
        <sz val="9"/>
        <color theme="1"/>
        <rFont val="Meiryo UI"/>
        <family val="3"/>
        <charset val="128"/>
      </rPr>
      <t>　 午後：</t>
    </r>
    <r>
      <rPr>
        <b/>
        <sz val="9"/>
        <color rgb="FF0070C0"/>
        <rFont val="Meiryo UI"/>
        <family val="3"/>
        <charset val="128"/>
      </rPr>
      <t>長谷川医師</t>
    </r>
    <r>
      <rPr>
        <b/>
        <sz val="9"/>
        <color theme="1" tint="0.14999847407452621"/>
        <rFont val="Meiryo UI"/>
        <family val="3"/>
        <charset val="128"/>
      </rPr>
      <t xml:space="preserve">
※皮膚科通常通り</t>
    </r>
    <rPh sb="0" eb="3">
      <t>ジビカ</t>
    </rPh>
    <rPh sb="3" eb="5">
      <t>ゴゼン</t>
    </rPh>
    <rPh sb="6" eb="11">
      <t>ハセガワイシ</t>
    </rPh>
    <rPh sb="17" eb="19">
      <t>ゴゴ</t>
    </rPh>
    <rPh sb="20" eb="25">
      <t>ハセガワイシ</t>
    </rPh>
    <phoneticPr fontId="42"/>
  </si>
  <si>
    <r>
      <t>耳鼻科午前：</t>
    </r>
    <r>
      <rPr>
        <b/>
        <sz val="9"/>
        <color rgb="FFFF00FF"/>
        <rFont val="Meiryo UI"/>
        <family val="3"/>
        <charset val="128"/>
      </rPr>
      <t>三浦医師</t>
    </r>
    <r>
      <rPr>
        <b/>
        <sz val="9"/>
        <color theme="1" tint="0.14999847407452621"/>
        <rFont val="Meiryo UI"/>
        <family val="3"/>
        <charset val="128"/>
      </rPr>
      <t xml:space="preserve">
　　　　 午後：</t>
    </r>
    <r>
      <rPr>
        <b/>
        <sz val="9"/>
        <color rgb="FF0070C0"/>
        <rFont val="Meiryo UI"/>
        <family val="3"/>
        <charset val="128"/>
      </rPr>
      <t xml:space="preserve">長谷川医師
</t>
    </r>
    <r>
      <rPr>
        <b/>
        <sz val="9"/>
        <color theme="1"/>
        <rFont val="Meiryo UI"/>
        <family val="3"/>
        <charset val="128"/>
      </rPr>
      <t>※皮膚科・内科通常通り</t>
    </r>
    <rPh sb="0" eb="3">
      <t>ジビカ</t>
    </rPh>
    <rPh sb="3" eb="5">
      <t>ゴゼン</t>
    </rPh>
    <rPh sb="6" eb="8">
      <t>ミウラ</t>
    </rPh>
    <rPh sb="8" eb="10">
      <t>イシ</t>
    </rPh>
    <rPh sb="16" eb="18">
      <t>ゴゴ</t>
    </rPh>
    <rPh sb="19" eb="24">
      <t>ハセガワイシ</t>
    </rPh>
    <rPh sb="25" eb="29">
      <t>コメヒフカ</t>
    </rPh>
    <rPh sb="30" eb="32">
      <t>ナイカ</t>
    </rPh>
    <rPh sb="32" eb="35">
      <t>ツウジョウトオ</t>
    </rPh>
    <phoneticPr fontId="42"/>
  </si>
  <si>
    <r>
      <t xml:space="preserve">★祝日診療
</t>
    </r>
    <r>
      <rPr>
        <b/>
        <sz val="9"/>
        <color theme="1"/>
        <rFont val="Meiryo UI"/>
        <family val="3"/>
        <charset val="128"/>
      </rPr>
      <t>耳鼻科：</t>
    </r>
    <r>
      <rPr>
        <b/>
        <sz val="9"/>
        <color rgb="FF0070C0"/>
        <rFont val="Meiryo UI"/>
        <family val="3"/>
        <charset val="128"/>
      </rPr>
      <t xml:space="preserve">長谷川医師
</t>
    </r>
    <r>
      <rPr>
        <b/>
        <sz val="9"/>
        <color theme="1"/>
        <rFont val="Meiryo UI"/>
        <family val="3"/>
        <charset val="128"/>
      </rPr>
      <t>皮膚科：３診</t>
    </r>
    <r>
      <rPr>
        <b/>
        <sz val="9"/>
        <color rgb="FF0070C0"/>
        <rFont val="Meiryo UI"/>
        <family val="3"/>
        <charset val="128"/>
      </rPr>
      <t>神谷医師
　　　　　　</t>
    </r>
    <r>
      <rPr>
        <b/>
        <sz val="9"/>
        <color theme="1"/>
        <rFont val="Meiryo UI"/>
        <family val="3"/>
        <charset val="128"/>
      </rPr>
      <t>４診</t>
    </r>
    <r>
      <rPr>
        <b/>
        <sz val="9"/>
        <color rgb="FFFF0000"/>
        <rFont val="Meiryo UI"/>
        <family val="3"/>
        <charset val="128"/>
      </rPr>
      <t>休診</t>
    </r>
    <r>
      <rPr>
        <b/>
        <sz val="9"/>
        <color rgb="FF0070C0"/>
        <rFont val="Meiryo UI"/>
        <family val="3"/>
        <charset val="128"/>
      </rPr>
      <t xml:space="preserve">
</t>
    </r>
    <r>
      <rPr>
        <b/>
        <sz val="9"/>
        <color theme="1"/>
        <rFont val="Meiryo UI"/>
        <family val="3"/>
        <charset val="128"/>
      </rPr>
      <t>内科：</t>
    </r>
    <r>
      <rPr>
        <b/>
        <sz val="9"/>
        <color rgb="FFFF0000"/>
        <rFont val="Meiryo UI"/>
        <family val="3"/>
        <charset val="128"/>
      </rPr>
      <t>休診</t>
    </r>
    <rPh sb="1" eb="5">
      <t>シュクジツシンリョウ</t>
    </rPh>
    <rPh sb="6" eb="9">
      <t>ジビカ</t>
    </rPh>
    <rPh sb="10" eb="15">
      <t>ハセガワイシ</t>
    </rPh>
    <rPh sb="16" eb="19">
      <t>ヒフカ</t>
    </rPh>
    <rPh sb="21" eb="22">
      <t>シン</t>
    </rPh>
    <rPh sb="22" eb="24">
      <t>カミタニ</t>
    </rPh>
    <rPh sb="24" eb="26">
      <t>イシ</t>
    </rPh>
    <rPh sb="34" eb="35">
      <t>シン</t>
    </rPh>
    <rPh sb="35" eb="37">
      <t>キュウシン</t>
    </rPh>
    <phoneticPr fontId="42"/>
  </si>
  <si>
    <r>
      <t>耳鼻科午前：</t>
    </r>
    <r>
      <rPr>
        <b/>
        <sz val="9"/>
        <color rgb="FFFF00FF"/>
        <rFont val="Meiryo UI"/>
        <family val="3"/>
        <charset val="128"/>
      </rPr>
      <t>永山医師</t>
    </r>
    <r>
      <rPr>
        <b/>
        <sz val="9"/>
        <color theme="1" tint="0.14999847407452621"/>
        <rFont val="Meiryo UI"/>
        <family val="3"/>
        <charset val="128"/>
      </rPr>
      <t xml:space="preserve">
　　　　 午後：</t>
    </r>
    <r>
      <rPr>
        <b/>
        <sz val="9"/>
        <color rgb="FF0070C0"/>
        <rFont val="Meiryo UI"/>
        <family val="3"/>
        <charset val="128"/>
      </rPr>
      <t>長谷川医師</t>
    </r>
    <r>
      <rPr>
        <b/>
        <sz val="9"/>
        <color theme="1" tint="0.14999847407452621"/>
        <rFont val="Meiryo UI"/>
        <family val="3"/>
        <charset val="128"/>
      </rPr>
      <t xml:space="preserve">
※皮膚科・内科は通常通り</t>
    </r>
    <rPh sb="6" eb="10">
      <t>ナガヤマイシ</t>
    </rPh>
    <rPh sb="19" eb="22">
      <t>ハセガワ</t>
    </rPh>
    <rPh sb="22" eb="24">
      <t>イシ</t>
    </rPh>
    <rPh sb="26" eb="29">
      <t>ヒフカ</t>
    </rPh>
    <rPh sb="30" eb="32">
      <t>ナイカ</t>
    </rPh>
    <rPh sb="33" eb="36">
      <t>ツウジョウドオ</t>
    </rPh>
    <phoneticPr fontId="42"/>
  </si>
  <si>
    <t>記載のない日は通常通り、各科目の医師が診察を行います。
医師の変更がある日のみ記載しております。</t>
    <phoneticPr fontId="42"/>
  </si>
  <si>
    <r>
      <t>耳鼻科：</t>
    </r>
    <r>
      <rPr>
        <b/>
        <sz val="9"/>
        <color rgb="FF0070C0"/>
        <rFont val="Meiryo UI"/>
        <family val="3"/>
        <charset val="128"/>
      </rPr>
      <t>中野医師</t>
    </r>
    <r>
      <rPr>
        <b/>
        <sz val="9"/>
        <color theme="1" tint="0.14999847407452621"/>
        <rFont val="Meiryo UI"/>
        <family val="3"/>
        <charset val="128"/>
      </rPr>
      <t xml:space="preserve">
※皮膚科・内科通常通り</t>
    </r>
    <rPh sb="0" eb="3">
      <t>ジビカ</t>
    </rPh>
    <rPh sb="4" eb="6">
      <t>ナカノ</t>
    </rPh>
    <rPh sb="6" eb="8">
      <t>イシ</t>
    </rPh>
    <rPh sb="10" eb="13">
      <t>ヒフカ</t>
    </rPh>
    <rPh sb="14" eb="16">
      <t>ナイカ</t>
    </rPh>
    <rPh sb="16" eb="19">
      <t>ツウジョウドオ</t>
    </rPh>
    <phoneticPr fontId="42"/>
  </si>
  <si>
    <r>
      <t xml:space="preserve">★祝日診療
</t>
    </r>
    <r>
      <rPr>
        <b/>
        <sz val="9"/>
        <rFont val="Meiryo UI"/>
        <family val="3"/>
        <charset val="128"/>
      </rPr>
      <t>耳鼻科：</t>
    </r>
    <r>
      <rPr>
        <b/>
        <sz val="9"/>
        <color rgb="FF0070C0"/>
        <rFont val="Meiryo UI"/>
        <family val="3"/>
        <charset val="128"/>
      </rPr>
      <t>長谷川医師</t>
    </r>
    <r>
      <rPr>
        <b/>
        <sz val="9"/>
        <rFont val="Meiryo UI"/>
        <family val="3"/>
        <charset val="128"/>
      </rPr>
      <t xml:space="preserve">
皮膚科3診：</t>
    </r>
    <r>
      <rPr>
        <b/>
        <sz val="9"/>
        <color rgb="FFFF00FF"/>
        <rFont val="Meiryo UI"/>
        <family val="3"/>
        <charset val="128"/>
      </rPr>
      <t xml:space="preserve">七堂医師
</t>
    </r>
    <r>
      <rPr>
        <b/>
        <sz val="9"/>
        <color theme="1"/>
        <rFont val="Meiryo UI"/>
        <family val="3"/>
        <charset val="128"/>
      </rPr>
      <t>　　　　４診：</t>
    </r>
    <r>
      <rPr>
        <b/>
        <sz val="9"/>
        <color rgb="FFFF0000"/>
        <rFont val="Meiryo UI"/>
        <family val="3"/>
        <charset val="128"/>
      </rPr>
      <t>休診</t>
    </r>
    <r>
      <rPr>
        <b/>
        <sz val="9"/>
        <color theme="1"/>
        <rFont val="Meiryo UI"/>
        <family val="3"/>
        <charset val="128"/>
      </rPr>
      <t xml:space="preserve">
内科：</t>
    </r>
    <r>
      <rPr>
        <b/>
        <sz val="9"/>
        <color rgb="FFFF0000"/>
        <rFont val="Meiryo UI"/>
        <family val="3"/>
        <charset val="128"/>
      </rPr>
      <t>休診</t>
    </r>
    <rPh sb="1" eb="5">
      <t>シュクジツシンリョウ</t>
    </rPh>
    <rPh sb="6" eb="9">
      <t>ジビカ</t>
    </rPh>
    <rPh sb="10" eb="15">
      <t>ハセガワイシ</t>
    </rPh>
    <rPh sb="16" eb="19">
      <t>ヒフカ</t>
    </rPh>
    <rPh sb="20" eb="21">
      <t>シン</t>
    </rPh>
    <rPh sb="23" eb="25">
      <t>シチドウ</t>
    </rPh>
    <rPh sb="25" eb="27">
      <t>イシ</t>
    </rPh>
    <rPh sb="32" eb="33">
      <t>シン</t>
    </rPh>
    <rPh sb="34" eb="36">
      <t>キュウシン</t>
    </rPh>
    <rPh sb="38" eb="40">
      <t>ナイカキュウシン</t>
    </rPh>
    <phoneticPr fontId="42"/>
  </si>
  <si>
    <r>
      <rPr>
        <b/>
        <sz val="9"/>
        <color theme="1" tint="0.14999847407452621"/>
        <rFont val="Meiryo UI"/>
        <family val="3"/>
        <charset val="128"/>
      </rPr>
      <t>皮膚科３診：</t>
    </r>
    <r>
      <rPr>
        <b/>
        <sz val="9"/>
        <color rgb="FF0070C0"/>
        <rFont val="Meiryo UI"/>
        <family val="3"/>
        <charset val="128"/>
      </rPr>
      <t>神谷医師</t>
    </r>
    <r>
      <rPr>
        <b/>
        <sz val="9"/>
        <color theme="1" tint="0.14999847407452621"/>
        <rFont val="Meiryo UI"/>
        <family val="3"/>
        <charset val="128"/>
      </rPr>
      <t xml:space="preserve">
　　　　 ４診：</t>
    </r>
    <r>
      <rPr>
        <b/>
        <sz val="9"/>
        <color rgb="FFFF0000"/>
        <rFont val="Meiryo UI"/>
        <family val="3"/>
        <charset val="128"/>
      </rPr>
      <t>休診</t>
    </r>
    <r>
      <rPr>
        <sz val="9"/>
        <color theme="1" tint="0.14999847407452621"/>
        <rFont val="Meiryo UI"/>
        <family val="2"/>
      </rPr>
      <t xml:space="preserve">
</t>
    </r>
    <r>
      <rPr>
        <b/>
        <sz val="9"/>
        <color theme="1" tint="0.14999847407452621"/>
        <rFont val="Meiryo UI"/>
        <family val="3"/>
        <charset val="128"/>
      </rPr>
      <t>※耳鼻科・内科通常通り</t>
    </r>
    <rPh sb="0" eb="3">
      <t>ヒフカ</t>
    </rPh>
    <rPh sb="4" eb="5">
      <t>シン</t>
    </rPh>
    <rPh sb="6" eb="10">
      <t>カミタニイシ</t>
    </rPh>
    <rPh sb="17" eb="18">
      <t>シン</t>
    </rPh>
    <rPh sb="19" eb="21">
      <t>キュウシン</t>
    </rPh>
    <rPh sb="23" eb="26">
      <t>ジビカ</t>
    </rPh>
    <rPh sb="27" eb="29">
      <t>ナイカ</t>
    </rPh>
    <rPh sb="29" eb="32">
      <t>ツウジョウドオ</t>
    </rPh>
    <phoneticPr fontId="42"/>
  </si>
  <si>
    <r>
      <t>皮膚科3診：</t>
    </r>
    <r>
      <rPr>
        <b/>
        <sz val="9"/>
        <color rgb="FF0070C0"/>
        <rFont val="Meiryo UI"/>
        <family val="3"/>
        <charset val="128"/>
      </rPr>
      <t>神谷医師</t>
    </r>
    <r>
      <rPr>
        <b/>
        <sz val="9"/>
        <color theme="1" tint="0.14999847407452621"/>
        <rFont val="Meiryo UI"/>
        <family val="3"/>
        <charset val="128"/>
      </rPr>
      <t xml:space="preserve">
　　　　４診：</t>
    </r>
    <r>
      <rPr>
        <b/>
        <sz val="9"/>
        <color rgb="FFFF0000"/>
        <rFont val="Meiryo UI"/>
        <family val="3"/>
        <charset val="128"/>
      </rPr>
      <t xml:space="preserve">休診
</t>
    </r>
    <r>
      <rPr>
        <b/>
        <sz val="9"/>
        <rFont val="Meiryo UI"/>
        <family val="3"/>
        <charset val="128"/>
      </rPr>
      <t>※</t>
    </r>
    <r>
      <rPr>
        <b/>
        <sz val="9"/>
        <color theme="1" tint="0.14999847407452621"/>
        <rFont val="Meiryo UI"/>
        <family val="3"/>
        <charset val="128"/>
      </rPr>
      <t>耳鼻科通常通り</t>
    </r>
    <rPh sb="0" eb="3">
      <t>ヒフカ</t>
    </rPh>
    <rPh sb="4" eb="5">
      <t>シン</t>
    </rPh>
    <rPh sb="6" eb="10">
      <t>カミタニイシ</t>
    </rPh>
    <rPh sb="16" eb="17">
      <t>シン</t>
    </rPh>
    <rPh sb="18" eb="20">
      <t>キュウシン</t>
    </rPh>
    <rPh sb="22" eb="25">
      <t>ジビカ</t>
    </rPh>
    <rPh sb="25" eb="28">
      <t>ツウジョウドオ</t>
    </rPh>
    <phoneticPr fontId="42"/>
  </si>
  <si>
    <r>
      <t>皮膚科3診：</t>
    </r>
    <r>
      <rPr>
        <b/>
        <sz val="9"/>
        <color rgb="FF0070C0"/>
        <rFont val="Meiryo UI"/>
        <family val="3"/>
        <charset val="128"/>
      </rPr>
      <t xml:space="preserve">神谷医師
　　　　 </t>
    </r>
    <r>
      <rPr>
        <b/>
        <sz val="9"/>
        <rFont val="Meiryo UI"/>
        <family val="3"/>
        <charset val="128"/>
      </rPr>
      <t>4診：</t>
    </r>
    <r>
      <rPr>
        <b/>
        <sz val="9"/>
        <color rgb="FFFF0000"/>
        <rFont val="Meiryo UI"/>
        <family val="3"/>
        <charset val="128"/>
      </rPr>
      <t>休診</t>
    </r>
    <r>
      <rPr>
        <b/>
        <sz val="9"/>
        <color theme="1" tint="0.14999847407452621"/>
        <rFont val="Meiryo UI"/>
        <family val="3"/>
        <charset val="128"/>
      </rPr>
      <t xml:space="preserve">
※耳鼻科・内科通常通り</t>
    </r>
    <rPh sb="0" eb="3">
      <t>ヒフカ</t>
    </rPh>
    <rPh sb="4" eb="5">
      <t>シン</t>
    </rPh>
    <rPh sb="6" eb="10">
      <t>カミタニイシ</t>
    </rPh>
    <rPh sb="17" eb="18">
      <t>シン</t>
    </rPh>
    <rPh sb="19" eb="21">
      <t>キュウシン</t>
    </rPh>
    <rPh sb="22" eb="26">
      <t>コメジビカ</t>
    </rPh>
    <rPh sb="27" eb="29">
      <t>ナイカ</t>
    </rPh>
    <rPh sb="29" eb="32">
      <t>ツウジョウドオ</t>
    </rPh>
    <phoneticPr fontId="42"/>
  </si>
  <si>
    <r>
      <t>耳鼻科AM：</t>
    </r>
    <r>
      <rPr>
        <b/>
        <sz val="9"/>
        <color rgb="FFFF00FF"/>
        <rFont val="Meiryo UI"/>
        <family val="3"/>
        <charset val="128"/>
      </rPr>
      <t xml:space="preserve">永山医師
　　　　 </t>
    </r>
    <r>
      <rPr>
        <b/>
        <sz val="9"/>
        <color theme="1"/>
        <rFont val="Meiryo UI"/>
        <family val="3"/>
        <charset val="128"/>
      </rPr>
      <t>PM：</t>
    </r>
    <r>
      <rPr>
        <b/>
        <sz val="9"/>
        <color rgb="FF0070C0"/>
        <rFont val="Meiryo UI"/>
        <family val="3"/>
        <charset val="128"/>
      </rPr>
      <t xml:space="preserve">長谷川医師
</t>
    </r>
    <r>
      <rPr>
        <b/>
        <sz val="9"/>
        <color theme="1"/>
        <rFont val="Meiryo UI"/>
        <family val="3"/>
        <charset val="128"/>
      </rPr>
      <t>※皮膚科・内科通常通り</t>
    </r>
    <rPh sb="0" eb="3">
      <t>ジビカ</t>
    </rPh>
    <rPh sb="6" eb="10">
      <t>ナガヤマイシ</t>
    </rPh>
    <rPh sb="19" eb="24">
      <t>ハセガワイシ</t>
    </rPh>
    <rPh sb="26" eb="29">
      <t>ヒフカ</t>
    </rPh>
    <rPh sb="30" eb="32">
      <t>ナイカ</t>
    </rPh>
    <rPh sb="32" eb="35">
      <t>ツウジョウドオ</t>
    </rPh>
    <phoneticPr fontId="42"/>
  </si>
  <si>
    <r>
      <t>皮膚科3診：</t>
    </r>
    <r>
      <rPr>
        <b/>
        <sz val="9"/>
        <color rgb="FF0070C0"/>
        <rFont val="Meiryo UI"/>
        <family val="3"/>
        <charset val="128"/>
      </rPr>
      <t xml:space="preserve">神谷医師
　　　　 </t>
    </r>
    <r>
      <rPr>
        <b/>
        <sz val="9"/>
        <rFont val="Meiryo UI"/>
        <family val="3"/>
        <charset val="128"/>
      </rPr>
      <t>4診：</t>
    </r>
    <r>
      <rPr>
        <b/>
        <sz val="9"/>
        <color rgb="FFFF0000"/>
        <rFont val="Meiryo UI"/>
        <family val="3"/>
        <charset val="128"/>
      </rPr>
      <t xml:space="preserve">休診
</t>
    </r>
    <r>
      <rPr>
        <b/>
        <sz val="9"/>
        <rFont val="Meiryo UI"/>
        <family val="3"/>
        <charset val="128"/>
      </rPr>
      <t>※耳鼻科・内科通常通り</t>
    </r>
    <rPh sb="0" eb="3">
      <t>ヒフカ</t>
    </rPh>
    <rPh sb="4" eb="5">
      <t>シン</t>
    </rPh>
    <rPh sb="6" eb="10">
      <t>カミタニイシ</t>
    </rPh>
    <rPh sb="17" eb="18">
      <t>シン</t>
    </rPh>
    <rPh sb="19" eb="21">
      <t>キュウシン</t>
    </rPh>
    <rPh sb="23" eb="26">
      <t>ジビカ</t>
    </rPh>
    <rPh sb="27" eb="32">
      <t>ナイカツウジョウドオ</t>
    </rPh>
    <phoneticPr fontId="42"/>
  </si>
  <si>
    <r>
      <t xml:space="preserve">★祝日診療
</t>
    </r>
    <r>
      <rPr>
        <b/>
        <sz val="9"/>
        <color theme="1"/>
        <rFont val="Meiryo UI"/>
        <family val="3"/>
        <charset val="128"/>
      </rPr>
      <t>耳鼻科：</t>
    </r>
    <r>
      <rPr>
        <b/>
        <sz val="9"/>
        <color rgb="FF0070C0"/>
        <rFont val="Meiryo UI"/>
        <family val="3"/>
        <charset val="128"/>
      </rPr>
      <t xml:space="preserve">長谷川医師
</t>
    </r>
    <r>
      <rPr>
        <b/>
        <sz val="9"/>
        <color theme="1"/>
        <rFont val="Meiryo UI"/>
        <family val="3"/>
        <charset val="128"/>
      </rPr>
      <t>皮膚科3診：</t>
    </r>
    <r>
      <rPr>
        <b/>
        <sz val="9"/>
        <color rgb="FF0070C0"/>
        <rFont val="Meiryo UI"/>
        <family val="3"/>
        <charset val="128"/>
      </rPr>
      <t>神谷医師
　　　　</t>
    </r>
    <r>
      <rPr>
        <b/>
        <sz val="9"/>
        <color theme="1"/>
        <rFont val="Meiryo UI"/>
        <family val="3"/>
        <charset val="128"/>
      </rPr>
      <t>４診：</t>
    </r>
    <r>
      <rPr>
        <b/>
        <sz val="9"/>
        <color rgb="FFFF0000"/>
        <rFont val="Meiryo UI"/>
        <family val="3"/>
        <charset val="128"/>
      </rPr>
      <t xml:space="preserve">休診
</t>
    </r>
    <r>
      <rPr>
        <b/>
        <sz val="9"/>
        <color theme="1"/>
        <rFont val="Meiryo UI"/>
        <family val="3"/>
        <charset val="128"/>
      </rPr>
      <t>内科：</t>
    </r>
    <r>
      <rPr>
        <b/>
        <sz val="9"/>
        <color rgb="FFFF0000"/>
        <rFont val="Meiryo UI"/>
        <family val="3"/>
        <charset val="128"/>
      </rPr>
      <t xml:space="preserve">休診
</t>
    </r>
    <rPh sb="1" eb="5">
      <t>シュクジツシンリョウ</t>
    </rPh>
    <rPh sb="6" eb="9">
      <t>ジビカ</t>
    </rPh>
    <rPh sb="10" eb="15">
      <t>ハセガワイシ</t>
    </rPh>
    <rPh sb="16" eb="18">
      <t>ヒフ</t>
    </rPh>
    <rPh sb="18" eb="19">
      <t>カ</t>
    </rPh>
    <rPh sb="20" eb="21">
      <t>シン</t>
    </rPh>
    <rPh sb="22" eb="26">
      <t>カミタニイシ</t>
    </rPh>
    <rPh sb="32" eb="33">
      <t>シン</t>
    </rPh>
    <rPh sb="34" eb="36">
      <t>キュウシン</t>
    </rPh>
    <rPh sb="37" eb="39">
      <t>ナイカ</t>
    </rPh>
    <rPh sb="40" eb="42">
      <t>キュウシン</t>
    </rPh>
    <phoneticPr fontId="42"/>
  </si>
  <si>
    <r>
      <t>耳鼻科AM：</t>
    </r>
    <r>
      <rPr>
        <b/>
        <sz val="9"/>
        <color rgb="FFFF00FF"/>
        <rFont val="Meiryo UI"/>
        <family val="3"/>
        <charset val="128"/>
      </rPr>
      <t>永山医師</t>
    </r>
    <r>
      <rPr>
        <b/>
        <sz val="9"/>
        <color theme="1" tint="0.14999847407452621"/>
        <rFont val="Meiryo UI"/>
        <family val="3"/>
        <charset val="128"/>
      </rPr>
      <t xml:space="preserve">
　　　　 PM：</t>
    </r>
    <r>
      <rPr>
        <b/>
        <sz val="9"/>
        <color rgb="FF0070C0"/>
        <rFont val="Meiryo UI"/>
        <family val="3"/>
        <charset val="128"/>
      </rPr>
      <t>長谷川医師</t>
    </r>
    <r>
      <rPr>
        <b/>
        <sz val="9"/>
        <color theme="1" tint="0.14999847407452621"/>
        <rFont val="Meiryo UI"/>
        <family val="3"/>
        <charset val="128"/>
      </rPr>
      <t xml:space="preserve">
※皮膚科・内科通常通り</t>
    </r>
    <rPh sb="0" eb="3">
      <t>ジビカ</t>
    </rPh>
    <rPh sb="6" eb="10">
      <t>ナガヤマイシ</t>
    </rPh>
    <rPh sb="19" eb="24">
      <t>ハセガワイシ</t>
    </rPh>
    <rPh sb="26" eb="29">
      <t>ヒフカ</t>
    </rPh>
    <rPh sb="30" eb="32">
      <t>ナイカ</t>
    </rPh>
    <rPh sb="32" eb="35">
      <t>ツウジョウドオ</t>
    </rPh>
    <phoneticPr fontId="42"/>
  </si>
  <si>
    <r>
      <t>皮膚科:</t>
    </r>
    <r>
      <rPr>
        <b/>
        <sz val="9"/>
        <color rgb="FFFF0000"/>
        <rFont val="Meiryo UI"/>
        <family val="3"/>
        <charset val="128"/>
      </rPr>
      <t xml:space="preserve">休診
</t>
    </r>
    <r>
      <rPr>
        <b/>
        <sz val="9"/>
        <rFont val="Meiryo UI"/>
        <family val="3"/>
        <charset val="128"/>
      </rPr>
      <t>※耳鼻科・内科通常通り</t>
    </r>
    <rPh sb="0" eb="3">
      <t>ヒフカ</t>
    </rPh>
    <rPh sb="4" eb="6">
      <t>キュウシン</t>
    </rPh>
    <rPh sb="7" eb="11">
      <t>コメジビカ</t>
    </rPh>
    <rPh sb="12" eb="17">
      <t>ナイカツウジョウドオ</t>
    </rPh>
    <phoneticPr fontId="42"/>
  </si>
  <si>
    <r>
      <t>皮膚科3診AM：</t>
    </r>
    <r>
      <rPr>
        <b/>
        <sz val="9"/>
        <color rgb="FFFF00FF"/>
        <rFont val="Meiryo UI"/>
        <family val="3"/>
        <charset val="128"/>
      </rPr>
      <t>豊國医師
　　　　　　　</t>
    </r>
    <r>
      <rPr>
        <b/>
        <sz val="9"/>
        <color theme="1" tint="0.14999847407452621"/>
        <rFont val="Meiryo UI"/>
        <family val="3"/>
        <charset val="128"/>
      </rPr>
      <t>PM:</t>
    </r>
    <r>
      <rPr>
        <b/>
        <sz val="9"/>
        <color rgb="FFFF0000"/>
        <rFont val="Meiryo UI"/>
        <family val="3"/>
        <charset val="128"/>
      </rPr>
      <t>休診</t>
    </r>
    <r>
      <rPr>
        <b/>
        <sz val="9"/>
        <color theme="1" tint="0.14999847407452621"/>
        <rFont val="Meiryo UI"/>
        <family val="3"/>
        <charset val="128"/>
      </rPr>
      <t xml:space="preserve">
　　　　 4診：</t>
    </r>
    <r>
      <rPr>
        <b/>
        <sz val="9"/>
        <color rgb="FFFF0000"/>
        <rFont val="Meiryo UI"/>
        <family val="3"/>
        <charset val="128"/>
      </rPr>
      <t>休診</t>
    </r>
    <r>
      <rPr>
        <b/>
        <sz val="9"/>
        <color theme="1" tint="0.14999847407452621"/>
        <rFont val="Meiryo UI"/>
        <family val="3"/>
        <charset val="128"/>
      </rPr>
      <t xml:space="preserve">
※耳鼻科・内科通常通り</t>
    </r>
    <rPh sb="0" eb="3">
      <t>ヒフカ</t>
    </rPh>
    <rPh sb="4" eb="5">
      <t>シン</t>
    </rPh>
    <rPh sb="8" eb="12">
      <t>トヨクニイシ</t>
    </rPh>
    <rPh sb="23" eb="25">
      <t>キュウシン</t>
    </rPh>
    <rPh sb="32" eb="33">
      <t>シン</t>
    </rPh>
    <rPh sb="34" eb="36">
      <t>キュウシン</t>
    </rPh>
    <rPh sb="38" eb="41">
      <t>ジビカ</t>
    </rPh>
    <rPh sb="42" eb="44">
      <t>ナイカ</t>
    </rPh>
    <rPh sb="44" eb="46">
      <t>ツウジョウ</t>
    </rPh>
    <rPh sb="46" eb="47">
      <t>ドオ</t>
    </rPh>
    <phoneticPr fontId="42"/>
  </si>
  <si>
    <r>
      <t>皮膚科：</t>
    </r>
    <r>
      <rPr>
        <b/>
        <sz val="9"/>
        <color rgb="FFFF0000"/>
        <rFont val="Meiryo UI"/>
        <family val="3"/>
        <charset val="128"/>
      </rPr>
      <t>休診</t>
    </r>
    <r>
      <rPr>
        <b/>
        <sz val="9"/>
        <color theme="1" tint="0.14999847407452621"/>
        <rFont val="Meiryo UI"/>
        <family val="3"/>
        <charset val="128"/>
      </rPr>
      <t xml:space="preserve">
※耳鼻科通常通り</t>
    </r>
    <rPh sb="0" eb="3">
      <t>ヒフカ</t>
    </rPh>
    <rPh sb="4" eb="6">
      <t>キュウシン</t>
    </rPh>
    <rPh sb="8" eb="11">
      <t>ジビカ</t>
    </rPh>
    <rPh sb="11" eb="13">
      <t>ツウジョウ</t>
    </rPh>
    <rPh sb="13" eb="14">
      <t>ドオ</t>
    </rPh>
    <phoneticPr fontId="42"/>
  </si>
  <si>
    <r>
      <t>耳鼻科：</t>
    </r>
    <r>
      <rPr>
        <b/>
        <sz val="9"/>
        <color rgb="FF0070C0"/>
        <rFont val="Meiryo UI"/>
        <family val="3"/>
        <charset val="128"/>
      </rPr>
      <t xml:space="preserve">中野医師
</t>
    </r>
    <r>
      <rPr>
        <b/>
        <sz val="9"/>
        <color theme="1"/>
        <rFont val="Meiryo UI"/>
        <family val="3"/>
        <charset val="128"/>
      </rPr>
      <t>※皮膚科・内科通常通り</t>
    </r>
    <rPh sb="0" eb="3">
      <t>ジビカ</t>
    </rPh>
    <rPh sb="4" eb="6">
      <t>ナカノ</t>
    </rPh>
    <rPh sb="6" eb="8">
      <t>イシ</t>
    </rPh>
    <rPh sb="10" eb="13">
      <t>ヒフカ</t>
    </rPh>
    <rPh sb="14" eb="16">
      <t>ナイカ</t>
    </rPh>
    <rPh sb="16" eb="19">
      <t>ツウジョウドオ</t>
    </rPh>
    <phoneticPr fontId="42"/>
  </si>
  <si>
    <r>
      <rPr>
        <b/>
        <sz val="9"/>
        <color theme="1" tint="0.14999847407452621"/>
        <rFont val="Meiryo UI"/>
        <family val="3"/>
        <charset val="128"/>
      </rPr>
      <t>内科：</t>
    </r>
    <r>
      <rPr>
        <b/>
        <sz val="9"/>
        <color rgb="FFFF0000"/>
        <rFont val="Meiryo UI"/>
        <family val="3"/>
        <charset val="128"/>
      </rPr>
      <t>休診</t>
    </r>
    <r>
      <rPr>
        <b/>
        <sz val="9"/>
        <color theme="1" tint="0.14999847407452621"/>
        <rFont val="Meiryo UI"/>
        <family val="3"/>
        <charset val="128"/>
      </rPr>
      <t xml:space="preserve">
※耳鼻科・皮膚科通常通り</t>
    </r>
    <rPh sb="0" eb="2">
      <t>ナイカ</t>
    </rPh>
    <rPh sb="3" eb="5">
      <t>キュウシン</t>
    </rPh>
    <rPh sb="7" eb="10">
      <t>ジビカ</t>
    </rPh>
    <rPh sb="11" eb="14">
      <t>ヒフカ</t>
    </rPh>
    <rPh sb="14" eb="17">
      <t>ツウジョウドオ</t>
    </rPh>
    <phoneticPr fontId="42"/>
  </si>
  <si>
    <r>
      <t>耳鼻科AM：</t>
    </r>
    <r>
      <rPr>
        <b/>
        <sz val="9"/>
        <color rgb="FFFF00FF"/>
        <rFont val="Meiryo UI"/>
        <family val="3"/>
        <charset val="128"/>
      </rPr>
      <t>三浦医師</t>
    </r>
    <r>
      <rPr>
        <b/>
        <sz val="9"/>
        <color theme="1" tint="0.14999847407452621"/>
        <rFont val="Meiryo UI"/>
        <family val="3"/>
        <charset val="128"/>
      </rPr>
      <t xml:space="preserve">
　　　　 PM：</t>
    </r>
    <r>
      <rPr>
        <b/>
        <sz val="9"/>
        <color rgb="FF0070C0"/>
        <rFont val="Meiryo UI"/>
        <family val="3"/>
        <charset val="128"/>
      </rPr>
      <t xml:space="preserve">中野医師
</t>
    </r>
    <r>
      <rPr>
        <b/>
        <sz val="9"/>
        <color theme="1"/>
        <rFont val="Meiryo UI"/>
        <family val="3"/>
        <charset val="128"/>
      </rPr>
      <t>内科：</t>
    </r>
    <r>
      <rPr>
        <b/>
        <sz val="9"/>
        <color rgb="FFFF0000"/>
        <rFont val="Meiryo UI"/>
        <family val="3"/>
        <charset val="128"/>
      </rPr>
      <t>休診</t>
    </r>
    <r>
      <rPr>
        <b/>
        <sz val="9"/>
        <color theme="1" tint="0.14999847407452621"/>
        <rFont val="Meiryo UI"/>
        <family val="3"/>
        <charset val="128"/>
      </rPr>
      <t xml:space="preserve">
※皮膚科通常通り</t>
    </r>
    <rPh sb="0" eb="3">
      <t>ジビカ</t>
    </rPh>
    <rPh sb="6" eb="10">
      <t>ミウライシ</t>
    </rPh>
    <rPh sb="19" eb="21">
      <t>ナカノ</t>
    </rPh>
    <rPh sb="21" eb="23">
      <t>イシ</t>
    </rPh>
    <rPh sb="24" eb="26">
      <t>ナイカ</t>
    </rPh>
    <rPh sb="27" eb="29">
      <t>キュウシン</t>
    </rPh>
    <phoneticPr fontId="42"/>
  </si>
  <si>
    <r>
      <rPr>
        <b/>
        <sz val="9"/>
        <color theme="1" tint="0.14999847407452621"/>
        <rFont val="Meiryo UI"/>
        <family val="3"/>
        <charset val="128"/>
      </rPr>
      <t>皮膚科3診：</t>
    </r>
    <r>
      <rPr>
        <b/>
        <sz val="9"/>
        <color rgb="FF0070C0"/>
        <rFont val="Meiryo UI"/>
        <family val="3"/>
        <charset val="128"/>
      </rPr>
      <t>神谷医師
　　　</t>
    </r>
    <r>
      <rPr>
        <sz val="9"/>
        <color rgb="FF0070C0"/>
        <rFont val="Meiryo UI"/>
        <family val="3"/>
        <charset val="128"/>
      </rPr>
      <t>　</t>
    </r>
    <r>
      <rPr>
        <b/>
        <sz val="9"/>
        <color theme="1"/>
        <rFont val="Meiryo UI"/>
        <family val="3"/>
        <charset val="128"/>
      </rPr>
      <t>４診：</t>
    </r>
    <r>
      <rPr>
        <b/>
        <sz val="9"/>
        <color rgb="FFFF0000"/>
        <rFont val="Meiryo UI"/>
        <family val="3"/>
        <charset val="128"/>
      </rPr>
      <t>休診</t>
    </r>
    <r>
      <rPr>
        <b/>
        <sz val="9"/>
        <color theme="1"/>
        <rFont val="Meiryo UI"/>
        <family val="3"/>
        <charset val="128"/>
      </rPr>
      <t xml:space="preserve">
※耳鼻科・内科通常通り</t>
    </r>
    <rPh sb="0" eb="3">
      <t>ヒフカ</t>
    </rPh>
    <rPh sb="4" eb="5">
      <t>シン</t>
    </rPh>
    <rPh sb="6" eb="10">
      <t>カミタニイシ</t>
    </rPh>
    <rPh sb="16" eb="17">
      <t>シン</t>
    </rPh>
    <rPh sb="18" eb="20">
      <t>キュウシン</t>
    </rPh>
    <rPh sb="22" eb="25">
      <t>ジビカ</t>
    </rPh>
    <rPh sb="26" eb="28">
      <t>ナイカ</t>
    </rPh>
    <rPh sb="28" eb="31">
      <t>ツウジョウドオ</t>
    </rPh>
    <phoneticPr fontId="42"/>
  </si>
  <si>
    <r>
      <t>耳鼻科AM：</t>
    </r>
    <r>
      <rPr>
        <b/>
        <i/>
        <sz val="9"/>
        <color rgb="FF0070C0"/>
        <rFont val="Meiryo UI"/>
        <family val="3"/>
        <charset val="128"/>
      </rPr>
      <t>長谷川医師</t>
    </r>
    <r>
      <rPr>
        <b/>
        <sz val="9"/>
        <color theme="1" tint="0.14999847407452621"/>
        <rFont val="Meiryo UI"/>
        <family val="3"/>
        <charset val="128"/>
      </rPr>
      <t xml:space="preserve">
　　　　 PM：</t>
    </r>
    <r>
      <rPr>
        <b/>
        <sz val="9"/>
        <color rgb="FFFF00FF"/>
        <rFont val="Meiryo UI"/>
        <family val="3"/>
        <charset val="128"/>
      </rPr>
      <t xml:space="preserve">耳野医師
</t>
    </r>
    <r>
      <rPr>
        <b/>
        <sz val="9"/>
        <color theme="1" tint="0.14999847407452621"/>
        <rFont val="Meiryo UI"/>
        <family val="3"/>
        <charset val="128"/>
      </rPr>
      <t>※皮膚科・内科通常通り</t>
    </r>
    <rPh sb="0" eb="3">
      <t>ジビカ</t>
    </rPh>
    <rPh sb="6" eb="11">
      <t>ハセガワイシ</t>
    </rPh>
    <rPh sb="20" eb="24">
      <t>ミミノイシ</t>
    </rPh>
    <phoneticPr fontId="42"/>
  </si>
  <si>
    <t>皮膚科：</t>
    <rPh sb="0" eb="3">
      <t>ヒフカ</t>
    </rPh>
    <phoneticPr fontId="42"/>
  </si>
  <si>
    <r>
      <t xml:space="preserve">★祝日診療
</t>
    </r>
    <r>
      <rPr>
        <b/>
        <sz val="9"/>
        <color theme="1"/>
        <rFont val="Meiryo UI"/>
        <family val="3"/>
        <charset val="128"/>
      </rPr>
      <t>耳鼻科：</t>
    </r>
    <r>
      <rPr>
        <b/>
        <sz val="9"/>
        <color rgb="FF0070C0"/>
        <rFont val="Meiryo UI"/>
        <family val="3"/>
        <charset val="128"/>
      </rPr>
      <t xml:space="preserve">長谷川医師
</t>
    </r>
    <r>
      <rPr>
        <b/>
        <sz val="9"/>
        <rFont val="Meiryo UI"/>
        <family val="3"/>
        <charset val="128"/>
      </rPr>
      <t>皮膚科3診：</t>
    </r>
    <r>
      <rPr>
        <b/>
        <sz val="9"/>
        <color rgb="FF0070C0"/>
        <rFont val="Meiryo UI"/>
        <family val="3"/>
        <charset val="128"/>
      </rPr>
      <t xml:space="preserve">神谷医師
　　　　 </t>
    </r>
    <r>
      <rPr>
        <b/>
        <sz val="9"/>
        <rFont val="Meiryo UI"/>
        <family val="3"/>
        <charset val="128"/>
      </rPr>
      <t>４診:</t>
    </r>
    <r>
      <rPr>
        <b/>
        <sz val="9"/>
        <color rgb="FFFF0000"/>
        <rFont val="Meiryo UI"/>
        <family val="3"/>
        <charset val="128"/>
      </rPr>
      <t xml:space="preserve">休診
</t>
    </r>
    <r>
      <rPr>
        <b/>
        <sz val="9"/>
        <color theme="1"/>
        <rFont val="Meiryo UI"/>
        <family val="3"/>
        <charset val="128"/>
      </rPr>
      <t>内科：</t>
    </r>
    <r>
      <rPr>
        <b/>
        <sz val="9"/>
        <color rgb="FFFF0000"/>
        <rFont val="Meiryo UI"/>
        <family val="3"/>
        <charset val="128"/>
      </rPr>
      <t xml:space="preserve">休診
</t>
    </r>
    <rPh sb="1" eb="3">
      <t>シュクジツ</t>
    </rPh>
    <rPh sb="3" eb="5">
      <t>シンリョウ</t>
    </rPh>
    <rPh sb="6" eb="9">
      <t>ジビカ</t>
    </rPh>
    <rPh sb="10" eb="13">
      <t>ハセガワ</t>
    </rPh>
    <rPh sb="13" eb="15">
      <t>イシ</t>
    </rPh>
    <rPh sb="16" eb="19">
      <t>ヒフカ</t>
    </rPh>
    <rPh sb="20" eb="21">
      <t>シン</t>
    </rPh>
    <rPh sb="22" eb="24">
      <t>カミタニ</t>
    </rPh>
    <rPh sb="24" eb="26">
      <t>イシ</t>
    </rPh>
    <rPh sb="33" eb="34">
      <t>シン</t>
    </rPh>
    <rPh sb="35" eb="37">
      <t>キュウシン</t>
    </rPh>
    <rPh sb="38" eb="40">
      <t>ナイカ</t>
    </rPh>
    <rPh sb="41" eb="43">
      <t>キュウシン</t>
    </rPh>
    <phoneticPr fontId="42"/>
  </si>
  <si>
    <r>
      <t>耳鼻科AM：</t>
    </r>
    <r>
      <rPr>
        <b/>
        <sz val="9"/>
        <color rgb="FFFF00FF"/>
        <rFont val="Meiryo UI"/>
        <family val="3"/>
        <charset val="128"/>
      </rPr>
      <t xml:space="preserve">三浦医師
　　　　 </t>
    </r>
    <r>
      <rPr>
        <b/>
        <sz val="9"/>
        <color theme="1"/>
        <rFont val="Meiryo UI"/>
        <family val="3"/>
        <charset val="128"/>
      </rPr>
      <t>PM：</t>
    </r>
    <r>
      <rPr>
        <b/>
        <sz val="9"/>
        <color rgb="FF0070C0"/>
        <rFont val="Meiryo UI"/>
        <family val="3"/>
        <charset val="128"/>
      </rPr>
      <t xml:space="preserve">中野医師
</t>
    </r>
    <r>
      <rPr>
        <b/>
        <sz val="9"/>
        <color theme="1"/>
        <rFont val="Meiryo UI"/>
        <family val="3"/>
        <charset val="128"/>
      </rPr>
      <t>※皮膚科・内科通常通り</t>
    </r>
    <rPh sb="0" eb="3">
      <t>ジビカ</t>
    </rPh>
    <rPh sb="6" eb="10">
      <t>ミウライシ</t>
    </rPh>
    <rPh sb="19" eb="21">
      <t>ナカノ</t>
    </rPh>
    <rPh sb="25" eb="28">
      <t>ヒフカ</t>
    </rPh>
    <rPh sb="29" eb="31">
      <t>ナイカ</t>
    </rPh>
    <rPh sb="31" eb="34">
      <t>ツウジョウドオ</t>
    </rPh>
    <phoneticPr fontId="42"/>
  </si>
  <si>
    <r>
      <t>耳鼻科AM:</t>
    </r>
    <r>
      <rPr>
        <b/>
        <sz val="9"/>
        <color rgb="FFFF00FF"/>
        <rFont val="Meiryo UI"/>
        <family val="3"/>
        <charset val="128"/>
      </rPr>
      <t>三浦医師</t>
    </r>
    <r>
      <rPr>
        <b/>
        <sz val="9"/>
        <color theme="1" tint="0.14999847407452621"/>
        <rFont val="Meiryo UI"/>
        <family val="3"/>
        <charset val="128"/>
      </rPr>
      <t xml:space="preserve">
　　　　 PM:</t>
    </r>
    <r>
      <rPr>
        <b/>
        <sz val="9"/>
        <color rgb="FF0070C0"/>
        <rFont val="Meiryo UI"/>
        <family val="3"/>
        <charset val="128"/>
      </rPr>
      <t>中野医師</t>
    </r>
    <r>
      <rPr>
        <b/>
        <sz val="9"/>
        <color theme="1" tint="0.14999847407452621"/>
        <rFont val="Meiryo UI"/>
        <family val="3"/>
        <charset val="128"/>
      </rPr>
      <t xml:space="preserve">
※皮膚科・内科通常通り
</t>
    </r>
    <rPh sb="0" eb="3">
      <t>ジビカ</t>
    </rPh>
    <rPh sb="6" eb="8">
      <t>ミウラ</t>
    </rPh>
    <rPh sb="8" eb="10">
      <t>イシ</t>
    </rPh>
    <rPh sb="19" eb="21">
      <t>ナカノ</t>
    </rPh>
    <rPh sb="21" eb="23">
      <t>イシ</t>
    </rPh>
    <rPh sb="25" eb="28">
      <t>ヒフカ</t>
    </rPh>
    <rPh sb="29" eb="31">
      <t>ナイカ</t>
    </rPh>
    <rPh sb="31" eb="33">
      <t>ツウジョウ</t>
    </rPh>
    <rPh sb="33" eb="34">
      <t>ドオ</t>
    </rPh>
    <phoneticPr fontId="42"/>
  </si>
  <si>
    <r>
      <rPr>
        <b/>
        <sz val="9"/>
        <color theme="1" tint="0.14999847407452621"/>
        <rFont val="Meiryo UI"/>
        <family val="3"/>
        <charset val="128"/>
      </rPr>
      <t>皮膚科3診：</t>
    </r>
    <r>
      <rPr>
        <b/>
        <sz val="9"/>
        <color rgb="FFFF00FF"/>
        <rFont val="Meiryo UI"/>
        <family val="3"/>
        <charset val="128"/>
      </rPr>
      <t>河野医師</t>
    </r>
    <r>
      <rPr>
        <b/>
        <sz val="9"/>
        <color theme="1" tint="0.14999847407452621"/>
        <rFont val="Meiryo UI"/>
        <family val="3"/>
        <charset val="128"/>
      </rPr>
      <t xml:space="preserve">
　　　　 ４診：</t>
    </r>
    <r>
      <rPr>
        <b/>
        <sz val="9"/>
        <color rgb="FFFF0000"/>
        <rFont val="Meiryo UI"/>
        <family val="3"/>
        <charset val="128"/>
      </rPr>
      <t>休診</t>
    </r>
    <r>
      <rPr>
        <b/>
        <sz val="9"/>
        <color theme="1" tint="0.14999847407452621"/>
        <rFont val="Meiryo UI"/>
        <family val="3"/>
        <charset val="128"/>
      </rPr>
      <t xml:space="preserve">
※耳鼻科・内科通常通り</t>
    </r>
    <phoneticPr fontId="42"/>
  </si>
  <si>
    <r>
      <t>耳鼻科AM：</t>
    </r>
    <r>
      <rPr>
        <b/>
        <sz val="9"/>
        <color rgb="FFFF00FF"/>
        <rFont val="Meiryo UI"/>
        <family val="3"/>
        <charset val="128"/>
      </rPr>
      <t>永山医師</t>
    </r>
    <r>
      <rPr>
        <b/>
        <sz val="9"/>
        <color theme="1" tint="0.14999847407452621"/>
        <rFont val="Meiryo UI"/>
        <family val="3"/>
        <charset val="128"/>
      </rPr>
      <t xml:space="preserve">
　　　　 PM：</t>
    </r>
    <r>
      <rPr>
        <b/>
        <sz val="9"/>
        <color rgb="FF0070C0"/>
        <rFont val="Meiryo UI"/>
        <family val="3"/>
        <charset val="128"/>
      </rPr>
      <t xml:space="preserve">中野医師
</t>
    </r>
    <r>
      <rPr>
        <b/>
        <sz val="9"/>
        <color theme="1"/>
        <rFont val="Meiryo UI"/>
        <family val="3"/>
        <charset val="128"/>
      </rPr>
      <t>皮膚科3診：</t>
    </r>
    <r>
      <rPr>
        <b/>
        <sz val="9"/>
        <color rgb="FFFF00FF"/>
        <rFont val="Meiryo UI"/>
        <family val="3"/>
        <charset val="128"/>
      </rPr>
      <t>河野医師</t>
    </r>
    <r>
      <rPr>
        <b/>
        <sz val="9"/>
        <color theme="1"/>
        <rFont val="Meiryo UI"/>
        <family val="3"/>
        <charset val="128"/>
      </rPr>
      <t xml:space="preserve">
　　　　４診：</t>
    </r>
    <r>
      <rPr>
        <b/>
        <sz val="9"/>
        <color rgb="FFFF0000"/>
        <rFont val="Meiryo UI"/>
        <family val="3"/>
        <charset val="128"/>
      </rPr>
      <t>休診</t>
    </r>
    <r>
      <rPr>
        <b/>
        <sz val="9"/>
        <color rgb="FF0070C0"/>
        <rFont val="Meiryo UI"/>
        <family val="3"/>
        <charset val="128"/>
      </rPr>
      <t xml:space="preserve">
</t>
    </r>
    <r>
      <rPr>
        <b/>
        <sz val="9"/>
        <color theme="1"/>
        <rFont val="Meiryo UI"/>
        <family val="3"/>
        <charset val="128"/>
      </rPr>
      <t>※内科通常通り</t>
    </r>
    <rPh sb="0" eb="3">
      <t>ジビカ</t>
    </rPh>
    <rPh sb="6" eb="10">
      <t>ナガヤマイシ</t>
    </rPh>
    <rPh sb="19" eb="23">
      <t>ナカノイシ</t>
    </rPh>
    <rPh sb="24" eb="27">
      <t>ヒフカ</t>
    </rPh>
    <rPh sb="28" eb="29">
      <t>シン</t>
    </rPh>
    <rPh sb="30" eb="34">
      <t>カワノイシ</t>
    </rPh>
    <rPh sb="40" eb="41">
      <t>シン</t>
    </rPh>
    <rPh sb="42" eb="44">
      <t>キュウシン</t>
    </rPh>
    <rPh sb="46" eb="48">
      <t>ナイカ</t>
    </rPh>
    <rPh sb="48" eb="50">
      <t>ツウジョウ</t>
    </rPh>
    <rPh sb="50" eb="51">
      <t>ドオ</t>
    </rPh>
    <phoneticPr fontId="42"/>
  </si>
  <si>
    <r>
      <t>耳鼻科AM：</t>
    </r>
    <r>
      <rPr>
        <b/>
        <sz val="9"/>
        <color rgb="FF0070C0"/>
        <rFont val="Meiryo UI"/>
        <family val="3"/>
        <charset val="128"/>
      </rPr>
      <t xml:space="preserve">長谷川医師
　　　　 </t>
    </r>
    <r>
      <rPr>
        <b/>
        <sz val="9"/>
        <color theme="1"/>
        <rFont val="Meiryo UI"/>
        <family val="3"/>
        <charset val="128"/>
      </rPr>
      <t>PM：</t>
    </r>
    <r>
      <rPr>
        <b/>
        <sz val="9"/>
        <color rgb="FF0070C0"/>
        <rFont val="Meiryo UI"/>
        <family val="3"/>
        <charset val="128"/>
      </rPr>
      <t>大村医師</t>
    </r>
    <r>
      <rPr>
        <b/>
        <sz val="9"/>
        <color theme="1" tint="0.14999847407452621"/>
        <rFont val="Meiryo UI"/>
        <family val="3"/>
        <charset val="128"/>
      </rPr>
      <t xml:space="preserve">
※皮膚科・内科通常通り</t>
    </r>
    <rPh sb="0" eb="3">
      <t>ジビカ</t>
    </rPh>
    <rPh sb="6" eb="11">
      <t>ハセガワイシ</t>
    </rPh>
    <rPh sb="20" eb="24">
      <t>オオムライシ</t>
    </rPh>
    <phoneticPr fontId="42"/>
  </si>
  <si>
    <r>
      <rPr>
        <b/>
        <sz val="9"/>
        <color theme="1" tint="0.14999847407452621"/>
        <rFont val="Meiryo UI"/>
        <family val="3"/>
        <charset val="128"/>
      </rPr>
      <t>耳鼻科AM：</t>
    </r>
    <r>
      <rPr>
        <b/>
        <sz val="9"/>
        <color rgb="FF0070C0"/>
        <rFont val="Meiryo UI"/>
        <family val="3"/>
        <charset val="128"/>
      </rPr>
      <t xml:space="preserve">長谷川医師
　　　　 </t>
    </r>
    <r>
      <rPr>
        <b/>
        <sz val="9"/>
        <color theme="1"/>
        <rFont val="Meiryo UI"/>
        <family val="3"/>
        <charset val="128"/>
      </rPr>
      <t>PM：</t>
    </r>
    <r>
      <rPr>
        <b/>
        <sz val="9"/>
        <color rgb="FF0070C0"/>
        <rFont val="Meiryo UI"/>
        <family val="3"/>
        <charset val="128"/>
      </rPr>
      <t>大村医師</t>
    </r>
    <r>
      <rPr>
        <b/>
        <sz val="9"/>
        <color theme="1" tint="0.14999847407452621"/>
        <rFont val="Meiryo UI"/>
        <family val="3"/>
        <charset val="128"/>
      </rPr>
      <t xml:space="preserve">
※皮膚科・内科通常通り</t>
    </r>
    <phoneticPr fontId="42"/>
  </si>
  <si>
    <r>
      <rPr>
        <b/>
        <sz val="9"/>
        <color theme="1" tint="0.14999847407452621"/>
        <rFont val="Meiryo UI"/>
        <family val="3"/>
        <charset val="128"/>
      </rPr>
      <t>皮膚科3診：</t>
    </r>
    <r>
      <rPr>
        <b/>
        <sz val="9"/>
        <color rgb="FFFF00FF"/>
        <rFont val="Meiryo UI"/>
        <family val="3"/>
        <charset val="128"/>
      </rPr>
      <t>河野医師</t>
    </r>
    <r>
      <rPr>
        <b/>
        <sz val="9"/>
        <color theme="1" tint="0.14999847407452621"/>
        <rFont val="Meiryo UI"/>
        <family val="3"/>
        <charset val="128"/>
      </rPr>
      <t xml:space="preserve">
　　　　４診：</t>
    </r>
    <r>
      <rPr>
        <b/>
        <sz val="9"/>
        <color rgb="FFFF0000"/>
        <rFont val="Meiryo UI"/>
        <family val="3"/>
        <charset val="128"/>
      </rPr>
      <t>休診</t>
    </r>
    <r>
      <rPr>
        <b/>
        <sz val="9"/>
        <color theme="1" tint="0.14999847407452621"/>
        <rFont val="Meiryo UI"/>
        <family val="3"/>
        <charset val="128"/>
      </rPr>
      <t xml:space="preserve">
※耳鼻科・内科通常通り</t>
    </r>
    <phoneticPr fontId="42"/>
  </si>
  <si>
    <r>
      <t>内科：</t>
    </r>
    <r>
      <rPr>
        <b/>
        <sz val="9"/>
        <color rgb="FFFF0000"/>
        <rFont val="Meiryo UI"/>
        <family val="3"/>
        <charset val="128"/>
      </rPr>
      <t>休診</t>
    </r>
    <r>
      <rPr>
        <b/>
        <sz val="9"/>
        <color theme="1" tint="0.14999847407452621"/>
        <rFont val="Meiryo UI"/>
        <family val="3"/>
        <charset val="128"/>
      </rPr>
      <t xml:space="preserve">
※耳鼻科・皮膚科通常通り</t>
    </r>
    <rPh sb="0" eb="2">
      <t>ナイカ</t>
    </rPh>
    <rPh sb="3" eb="5">
      <t>キュウシン</t>
    </rPh>
    <rPh sb="7" eb="10">
      <t>ジビカ</t>
    </rPh>
    <rPh sb="11" eb="14">
      <t>ヒフカ</t>
    </rPh>
    <rPh sb="14" eb="17">
      <t>ツウジョウドオ</t>
    </rPh>
    <phoneticPr fontId="42"/>
  </si>
  <si>
    <r>
      <t>皮膚科3診AM：</t>
    </r>
    <r>
      <rPr>
        <b/>
        <sz val="9"/>
        <color rgb="FFFF00FF"/>
        <rFont val="Meiryo UI"/>
        <family val="3"/>
        <charset val="128"/>
      </rPr>
      <t>七堂医師</t>
    </r>
    <r>
      <rPr>
        <b/>
        <sz val="9"/>
        <color theme="1" tint="0.14999847407452621"/>
        <rFont val="Meiryo UI"/>
        <family val="3"/>
        <charset val="128"/>
      </rPr>
      <t xml:space="preserve">
　　　　 3診PM：</t>
    </r>
    <r>
      <rPr>
        <b/>
        <sz val="9"/>
        <color rgb="FFFF00FF"/>
        <rFont val="Meiryo UI"/>
        <family val="3"/>
        <charset val="128"/>
      </rPr>
      <t xml:space="preserve">河野医師
         </t>
    </r>
    <r>
      <rPr>
        <b/>
        <sz val="9"/>
        <color theme="1"/>
        <rFont val="Meiryo UI"/>
        <family val="3"/>
        <charset val="128"/>
      </rPr>
      <t>4診：</t>
    </r>
    <r>
      <rPr>
        <b/>
        <sz val="9"/>
        <color rgb="FFFF0000"/>
        <rFont val="Meiryo UI"/>
        <family val="3"/>
        <charset val="128"/>
      </rPr>
      <t>休診</t>
    </r>
    <r>
      <rPr>
        <b/>
        <sz val="9"/>
        <color theme="1" tint="0.14999847407452621"/>
        <rFont val="Meiryo UI"/>
        <family val="3"/>
        <charset val="128"/>
      </rPr>
      <t xml:space="preserve">
※耳鼻科通常通り</t>
    </r>
    <rPh sb="8" eb="10">
      <t>シチドウ</t>
    </rPh>
    <rPh sb="10" eb="12">
      <t>イシ</t>
    </rPh>
    <rPh sb="23" eb="27">
      <t>カワノイシ</t>
    </rPh>
    <rPh sb="38" eb="39">
      <t>シン</t>
    </rPh>
    <rPh sb="40" eb="42">
      <t>キュウシン</t>
    </rPh>
    <phoneticPr fontId="42"/>
  </si>
  <si>
    <r>
      <t xml:space="preserve">★11月より耳鼻科診療は水曜日AM中野医師(男性医師)、木曜日AM永山医師(女性医師)が担当致します。
</t>
    </r>
    <r>
      <rPr>
        <b/>
        <sz val="11"/>
        <color theme="1"/>
        <rFont val="Meiryo UI"/>
        <family val="3"/>
        <charset val="128"/>
      </rPr>
      <t>記載のない日は通常通り、各科目の医師が診察を行います。
医師の変更がある日のみ記載しております。</t>
    </r>
    <rPh sb="3" eb="4">
      <t>ガツ</t>
    </rPh>
    <rPh sb="6" eb="9">
      <t>ジビカ</t>
    </rPh>
    <rPh sb="9" eb="11">
      <t>シンリョウ</t>
    </rPh>
    <rPh sb="12" eb="15">
      <t>スイヨウビ</t>
    </rPh>
    <rPh sb="17" eb="19">
      <t>ナカノ</t>
    </rPh>
    <rPh sb="19" eb="21">
      <t>イシ</t>
    </rPh>
    <rPh sb="22" eb="26">
      <t>ダンセイイシ</t>
    </rPh>
    <rPh sb="28" eb="31">
      <t>モクヨウビ</t>
    </rPh>
    <rPh sb="33" eb="35">
      <t>ナガヤマ</t>
    </rPh>
    <rPh sb="35" eb="37">
      <t>イシ</t>
    </rPh>
    <rPh sb="38" eb="40">
      <t>ジョセイ</t>
    </rPh>
    <rPh sb="40" eb="42">
      <t>イシ</t>
    </rPh>
    <rPh sb="44" eb="46">
      <t>タントウ</t>
    </rPh>
    <rPh sb="46" eb="47">
      <t>イタ</t>
    </rPh>
    <phoneticPr fontId="42"/>
  </si>
  <si>
    <r>
      <rPr>
        <b/>
        <sz val="9"/>
        <color rgb="FFFF0000"/>
        <rFont val="Meiryo UI"/>
        <family val="3"/>
        <charset val="128"/>
      </rPr>
      <t xml:space="preserve">★祝日診療
</t>
    </r>
    <r>
      <rPr>
        <b/>
        <sz val="9"/>
        <color rgb="FF0070C0"/>
        <rFont val="Meiryo UI"/>
        <family val="3"/>
        <charset val="128"/>
      </rPr>
      <t>耳鼻科：長谷川医師</t>
    </r>
    <r>
      <rPr>
        <b/>
        <sz val="9"/>
        <color rgb="FFFF0000"/>
        <rFont val="Meiryo UI"/>
        <family val="3"/>
        <charset val="128"/>
      </rPr>
      <t xml:space="preserve">
</t>
    </r>
    <r>
      <rPr>
        <b/>
        <sz val="9"/>
        <color theme="1"/>
        <rFont val="Meiryo UI"/>
        <family val="3"/>
        <charset val="128"/>
      </rPr>
      <t>皮膚科3診：</t>
    </r>
    <r>
      <rPr>
        <b/>
        <sz val="9"/>
        <color rgb="FFFF00FF"/>
        <rFont val="Meiryo UI"/>
        <family val="3"/>
        <charset val="128"/>
      </rPr>
      <t xml:space="preserve">高橋医師
　　　　 </t>
    </r>
    <r>
      <rPr>
        <b/>
        <sz val="9"/>
        <color theme="1"/>
        <rFont val="Meiryo UI"/>
        <family val="3"/>
        <charset val="128"/>
      </rPr>
      <t>4診：</t>
    </r>
    <r>
      <rPr>
        <b/>
        <sz val="9"/>
        <color rgb="FFFF0000"/>
        <rFont val="Meiryo UI"/>
        <family val="3"/>
        <charset val="128"/>
      </rPr>
      <t xml:space="preserve">休診
</t>
    </r>
    <r>
      <rPr>
        <b/>
        <sz val="9"/>
        <color theme="1"/>
        <rFont val="Meiryo UI"/>
        <family val="3"/>
        <charset val="128"/>
      </rPr>
      <t>内科：</t>
    </r>
    <r>
      <rPr>
        <b/>
        <sz val="9"/>
        <color rgb="FFFF0000"/>
        <rFont val="Meiryo UI"/>
        <family val="3"/>
        <charset val="128"/>
      </rPr>
      <t>休診</t>
    </r>
    <rPh sb="1" eb="3">
      <t>シュクジツ</t>
    </rPh>
    <rPh sb="3" eb="5">
      <t>シンリョウ</t>
    </rPh>
    <rPh sb="6" eb="9">
      <t>ジビカ</t>
    </rPh>
    <rPh sb="10" eb="13">
      <t>ハセガワ</t>
    </rPh>
    <rPh sb="13" eb="15">
      <t>イシ</t>
    </rPh>
    <rPh sb="16" eb="19">
      <t>ヒフカ</t>
    </rPh>
    <rPh sb="20" eb="21">
      <t>シン</t>
    </rPh>
    <rPh sb="22" eb="24">
      <t>タカハシ</t>
    </rPh>
    <rPh sb="24" eb="26">
      <t>イシ</t>
    </rPh>
    <rPh sb="33" eb="34">
      <t>シン</t>
    </rPh>
    <rPh sb="35" eb="37">
      <t>キュウシン</t>
    </rPh>
    <rPh sb="38" eb="40">
      <t>ナイカ</t>
    </rPh>
    <rPh sb="41" eb="43">
      <t>キュウシン</t>
    </rPh>
    <phoneticPr fontId="42"/>
  </si>
  <si>
    <r>
      <rPr>
        <b/>
        <sz val="9"/>
        <color theme="1" tint="0.14999847407452621"/>
        <rFont val="Meiryo UI"/>
        <family val="3"/>
        <charset val="128"/>
      </rPr>
      <t>耳鼻科AM：</t>
    </r>
    <r>
      <rPr>
        <b/>
        <sz val="9"/>
        <color rgb="FFFF00FF"/>
        <rFont val="Meiryo UI"/>
        <family val="3"/>
        <charset val="128"/>
      </rPr>
      <t>永山医師
　　　</t>
    </r>
    <r>
      <rPr>
        <b/>
        <sz val="9"/>
        <color theme="1"/>
        <rFont val="Meiryo UI"/>
        <family val="3"/>
        <charset val="128"/>
      </rPr>
      <t>　 PM：</t>
    </r>
    <r>
      <rPr>
        <b/>
        <sz val="9"/>
        <color rgb="FF0070C0"/>
        <rFont val="Meiryo UI"/>
        <family val="3"/>
        <charset val="128"/>
      </rPr>
      <t xml:space="preserve">長谷川医師
</t>
    </r>
    <r>
      <rPr>
        <b/>
        <sz val="9"/>
        <color theme="1"/>
        <rFont val="Meiryo UI"/>
        <family val="3"/>
        <charset val="128"/>
      </rPr>
      <t>※皮膚科通常通り</t>
    </r>
    <r>
      <rPr>
        <sz val="9"/>
        <color theme="1" tint="0.14999847407452621"/>
        <rFont val="Meiryo UI"/>
        <family val="2"/>
      </rPr>
      <t xml:space="preserve">
</t>
    </r>
    <rPh sb="0" eb="3">
      <t>ジビカ</t>
    </rPh>
    <rPh sb="6" eb="10">
      <t>ナガヤマイシ</t>
    </rPh>
    <rPh sb="19" eb="22">
      <t>ハセガワ</t>
    </rPh>
    <rPh sb="22" eb="24">
      <t>イシ</t>
    </rPh>
    <rPh sb="26" eb="29">
      <t>ヒフカ</t>
    </rPh>
    <rPh sb="29" eb="32">
      <t>ツウジョウドオ</t>
    </rPh>
    <phoneticPr fontId="42"/>
  </si>
  <si>
    <r>
      <t>耳鼻科AM：</t>
    </r>
    <r>
      <rPr>
        <b/>
        <sz val="9"/>
        <color rgb="FF0070C0"/>
        <rFont val="Meiryo UI"/>
        <family val="3"/>
        <charset val="128"/>
      </rPr>
      <t xml:space="preserve">長谷川医師
　　　　 </t>
    </r>
    <r>
      <rPr>
        <b/>
        <sz val="9"/>
        <color theme="1"/>
        <rFont val="Meiryo UI"/>
        <family val="3"/>
        <charset val="128"/>
      </rPr>
      <t>PM：</t>
    </r>
    <r>
      <rPr>
        <b/>
        <sz val="9"/>
        <color rgb="FF0070C0"/>
        <rFont val="Meiryo UI"/>
        <family val="3"/>
        <charset val="128"/>
      </rPr>
      <t xml:space="preserve">長谷川医師
</t>
    </r>
    <r>
      <rPr>
        <b/>
        <sz val="9"/>
        <color theme="1"/>
        <rFont val="Meiryo UI"/>
        <family val="3"/>
        <charset val="128"/>
      </rPr>
      <t>※皮膚科・内科通常通り</t>
    </r>
    <rPh sb="0" eb="3">
      <t>ジビカ</t>
    </rPh>
    <rPh sb="6" eb="9">
      <t>ハセガワ</t>
    </rPh>
    <rPh sb="9" eb="11">
      <t>イシ</t>
    </rPh>
    <rPh sb="20" eb="25">
      <t>ハセガワイシ</t>
    </rPh>
    <rPh sb="27" eb="30">
      <t>ヒフカ</t>
    </rPh>
    <rPh sb="31" eb="33">
      <t>ナイカ</t>
    </rPh>
    <rPh sb="33" eb="36">
      <t>ツウジョウドオ</t>
    </rPh>
    <phoneticPr fontId="42"/>
  </si>
  <si>
    <r>
      <t>耳鼻科AM：</t>
    </r>
    <r>
      <rPr>
        <b/>
        <sz val="9"/>
        <color rgb="FFFF00FF"/>
        <rFont val="Meiryo UI"/>
        <family val="3"/>
        <charset val="128"/>
      </rPr>
      <t>永山医師</t>
    </r>
    <r>
      <rPr>
        <b/>
        <sz val="9"/>
        <color theme="1" tint="0.14999847407452621"/>
        <rFont val="Meiryo UI"/>
        <family val="3"/>
        <charset val="128"/>
      </rPr>
      <t>　
　　　 　PM：</t>
    </r>
    <r>
      <rPr>
        <b/>
        <sz val="9"/>
        <color rgb="FF0070C0"/>
        <rFont val="Meiryo UI"/>
        <family val="3"/>
        <charset val="128"/>
      </rPr>
      <t xml:space="preserve">長谷川医師
</t>
    </r>
    <r>
      <rPr>
        <b/>
        <sz val="9"/>
        <color theme="1" tint="0.14999847407452621"/>
        <rFont val="Meiryo UI"/>
        <family val="3"/>
        <charset val="128"/>
      </rPr>
      <t>※皮膚科・内科は通常通り</t>
    </r>
    <rPh sb="0" eb="3">
      <t>ジビカ</t>
    </rPh>
    <rPh sb="6" eb="8">
      <t>ナガヤマ</t>
    </rPh>
    <rPh sb="8" eb="10">
      <t>イシ</t>
    </rPh>
    <rPh sb="20" eb="23">
      <t>ハセガワ</t>
    </rPh>
    <rPh sb="23" eb="25">
      <t>イシ</t>
    </rPh>
    <rPh sb="27" eb="30">
      <t>ヒフカ</t>
    </rPh>
    <rPh sb="31" eb="33">
      <t>ナイカ</t>
    </rPh>
    <rPh sb="34" eb="37">
      <t>ツウジョウドオ</t>
    </rPh>
    <phoneticPr fontId="42"/>
  </si>
  <si>
    <r>
      <rPr>
        <b/>
        <sz val="9"/>
        <color theme="1" tint="0.14999847407452621"/>
        <rFont val="Meiryo UI"/>
        <family val="3"/>
        <charset val="128"/>
      </rPr>
      <t>耳鼻科終日：</t>
    </r>
    <r>
      <rPr>
        <b/>
        <sz val="9"/>
        <color rgb="FF0070C0"/>
        <rFont val="Meiryo UI"/>
        <family val="3"/>
        <charset val="128"/>
      </rPr>
      <t>長谷川医</t>
    </r>
    <r>
      <rPr>
        <sz val="9"/>
        <color rgb="FF0070C0"/>
        <rFont val="Meiryo UI"/>
        <family val="3"/>
        <charset val="128"/>
      </rPr>
      <t>師</t>
    </r>
    <r>
      <rPr>
        <sz val="9"/>
        <color theme="1" tint="0.14999847407452621"/>
        <rFont val="Meiryo UI"/>
        <family val="2"/>
      </rPr>
      <t xml:space="preserve">
</t>
    </r>
    <r>
      <rPr>
        <b/>
        <sz val="9"/>
        <color theme="1" tint="0.14999847407452621"/>
        <rFont val="Meiryo UI"/>
        <family val="3"/>
        <charset val="128"/>
      </rPr>
      <t xml:space="preserve">※皮膚科・内科は通常通り
</t>
    </r>
    <rPh sb="0" eb="3">
      <t>ジビカ</t>
    </rPh>
    <rPh sb="3" eb="5">
      <t>シュウジツ</t>
    </rPh>
    <rPh sb="6" eb="9">
      <t>ハセガワ</t>
    </rPh>
    <rPh sb="9" eb="11">
      <t>イシ</t>
    </rPh>
    <rPh sb="13" eb="16">
      <t>ヒフカ</t>
    </rPh>
    <rPh sb="17" eb="19">
      <t>ナイカ</t>
    </rPh>
    <rPh sb="20" eb="23">
      <t>ツウジョウドオ</t>
    </rPh>
    <phoneticPr fontId="42"/>
  </si>
  <si>
    <r>
      <t>耳鼻科終日：</t>
    </r>
    <r>
      <rPr>
        <b/>
        <sz val="9"/>
        <color rgb="FF0070C0"/>
        <rFont val="Meiryo UI"/>
        <family val="3"/>
        <charset val="128"/>
      </rPr>
      <t>長谷川医師</t>
    </r>
    <r>
      <rPr>
        <b/>
        <sz val="9"/>
        <color theme="1" tint="0.14999847407452621"/>
        <rFont val="Meiryo UI"/>
        <family val="3"/>
        <charset val="128"/>
      </rPr>
      <t xml:space="preserve">
※皮膚科・内科は通常通り
</t>
    </r>
    <rPh sb="0" eb="3">
      <t>ジビカ</t>
    </rPh>
    <rPh sb="3" eb="5">
      <t>シュウジツ</t>
    </rPh>
    <rPh sb="6" eb="9">
      <t>ハセガワ</t>
    </rPh>
    <rPh sb="9" eb="11">
      <t>イシ</t>
    </rPh>
    <rPh sb="13" eb="16">
      <t>ヒフカ</t>
    </rPh>
    <rPh sb="17" eb="19">
      <t>ナイカ</t>
    </rPh>
    <rPh sb="20" eb="23">
      <t>ツウジョウドオ</t>
    </rPh>
    <phoneticPr fontId="42"/>
  </si>
  <si>
    <r>
      <t>耳鼻科AM：</t>
    </r>
    <r>
      <rPr>
        <b/>
        <sz val="9"/>
        <color rgb="FFFF00FF"/>
        <rFont val="Meiryo UI"/>
        <family val="3"/>
        <charset val="128"/>
      </rPr>
      <t>永山医師　</t>
    </r>
    <r>
      <rPr>
        <b/>
        <sz val="9"/>
        <color theme="1" tint="0.14999847407452621"/>
        <rFont val="Meiryo UI"/>
        <family val="3"/>
        <charset val="128"/>
      </rPr>
      <t xml:space="preserve">
　　　 　PM：</t>
    </r>
    <r>
      <rPr>
        <b/>
        <sz val="9"/>
        <color rgb="FF0070C0"/>
        <rFont val="Meiryo UI"/>
        <family val="3"/>
        <charset val="128"/>
      </rPr>
      <t>長谷川医師</t>
    </r>
    <r>
      <rPr>
        <b/>
        <sz val="9"/>
        <color theme="1" tint="0.14999847407452621"/>
        <rFont val="Meiryo UI"/>
        <family val="3"/>
        <charset val="128"/>
      </rPr>
      <t xml:space="preserve">
※皮膚科・内科は通常通り</t>
    </r>
    <phoneticPr fontId="42"/>
  </si>
  <si>
    <r>
      <t>耳鼻科AM：</t>
    </r>
    <r>
      <rPr>
        <b/>
        <sz val="9"/>
        <color rgb="FF0070C0"/>
        <rFont val="Meiryo UI"/>
        <family val="3"/>
        <charset val="128"/>
      </rPr>
      <t>中野医師</t>
    </r>
    <r>
      <rPr>
        <b/>
        <sz val="9"/>
        <color theme="1" tint="0.14999847407452621"/>
        <rFont val="Meiryo UI"/>
        <family val="3"/>
        <charset val="128"/>
      </rPr>
      <t xml:space="preserve">
　　　　　PM：</t>
    </r>
    <r>
      <rPr>
        <b/>
        <sz val="9"/>
        <color rgb="FF0070C0"/>
        <rFont val="Meiryo UI"/>
        <family val="3"/>
        <charset val="128"/>
      </rPr>
      <t>長谷川医師</t>
    </r>
    <r>
      <rPr>
        <b/>
        <sz val="9"/>
        <color rgb="FFFF00FF"/>
        <rFont val="Meiryo UI"/>
        <family val="3"/>
        <charset val="128"/>
      </rPr>
      <t xml:space="preserve">
</t>
    </r>
    <r>
      <rPr>
        <b/>
        <sz val="9"/>
        <color theme="1"/>
        <rFont val="Meiryo UI"/>
        <family val="3"/>
        <charset val="128"/>
      </rPr>
      <t>※皮膚科通常通り</t>
    </r>
    <r>
      <rPr>
        <b/>
        <sz val="9"/>
        <color rgb="FFFF00FF"/>
        <rFont val="Meiryo UI"/>
        <family val="3"/>
        <charset val="128"/>
      </rPr>
      <t xml:space="preserve">
</t>
    </r>
    <rPh sb="0" eb="3">
      <t>ジビカ</t>
    </rPh>
    <rPh sb="6" eb="10">
      <t>ナカノイシ</t>
    </rPh>
    <rPh sb="19" eb="24">
      <t>ハセガワイシ</t>
    </rPh>
    <rPh sb="26" eb="29">
      <t>ヒフカ</t>
    </rPh>
    <rPh sb="29" eb="32">
      <t>ツウジョウドオ</t>
    </rPh>
    <phoneticPr fontId="42"/>
  </si>
  <si>
    <r>
      <rPr>
        <b/>
        <sz val="9"/>
        <color theme="1" tint="0.14999847407452621"/>
        <rFont val="Meiryo UI"/>
        <family val="3"/>
        <charset val="128"/>
      </rPr>
      <t>耳鼻科AM：</t>
    </r>
    <r>
      <rPr>
        <b/>
        <sz val="9"/>
        <color rgb="FF0070C0"/>
        <rFont val="Meiryo UI"/>
        <family val="3"/>
        <charset val="128"/>
      </rPr>
      <t>中野医師</t>
    </r>
    <r>
      <rPr>
        <b/>
        <sz val="9"/>
        <color theme="1" tint="0.14999847407452621"/>
        <rFont val="Meiryo UI"/>
        <family val="3"/>
        <charset val="128"/>
      </rPr>
      <t xml:space="preserve">
　　　　 PM：</t>
    </r>
    <r>
      <rPr>
        <b/>
        <sz val="9"/>
        <color rgb="FF0070C0"/>
        <rFont val="Meiryo UI"/>
        <family val="3"/>
        <charset val="128"/>
      </rPr>
      <t>長谷川医師</t>
    </r>
    <r>
      <rPr>
        <b/>
        <sz val="9"/>
        <color theme="1" tint="0.14999847407452621"/>
        <rFont val="Meiryo UI"/>
        <family val="3"/>
        <charset val="128"/>
      </rPr>
      <t xml:space="preserve">
※皮膚科通常通り</t>
    </r>
    <phoneticPr fontId="42"/>
  </si>
  <si>
    <r>
      <t>耳鼻科AM：</t>
    </r>
    <r>
      <rPr>
        <b/>
        <sz val="9"/>
        <color rgb="FF0070C0"/>
        <rFont val="Meiryo UI"/>
        <family val="3"/>
        <charset val="128"/>
      </rPr>
      <t>中野医師</t>
    </r>
    <r>
      <rPr>
        <b/>
        <sz val="9"/>
        <color theme="1" tint="0.14999847407452621"/>
        <rFont val="Meiryo UI"/>
        <family val="3"/>
        <charset val="128"/>
      </rPr>
      <t xml:space="preserve">
　　　　 PM：</t>
    </r>
    <r>
      <rPr>
        <b/>
        <sz val="9"/>
        <color rgb="FF0070C0"/>
        <rFont val="Meiryo UI"/>
        <family val="3"/>
        <charset val="128"/>
      </rPr>
      <t>長谷川医師</t>
    </r>
    <r>
      <rPr>
        <b/>
        <sz val="9"/>
        <color theme="1" tint="0.14999847407452621"/>
        <rFont val="Meiryo UI"/>
        <family val="3"/>
        <charset val="128"/>
      </rPr>
      <t xml:space="preserve">
※皮膚科通常通り</t>
    </r>
    <phoneticPr fontId="42"/>
  </si>
  <si>
    <r>
      <rPr>
        <b/>
        <sz val="9"/>
        <color theme="1" tint="0.14999847407452621"/>
        <rFont val="Meiryo UI"/>
        <family val="3"/>
        <charset val="128"/>
      </rPr>
      <t>耳鼻科AM：</t>
    </r>
    <r>
      <rPr>
        <b/>
        <sz val="9"/>
        <color rgb="FFFF00FF"/>
        <rFont val="Meiryo UI"/>
        <family val="3"/>
        <charset val="128"/>
      </rPr>
      <t>永山医師</t>
    </r>
    <r>
      <rPr>
        <b/>
        <sz val="9"/>
        <color theme="1" tint="0.14999847407452621"/>
        <rFont val="Meiryo UI"/>
        <family val="3"/>
        <charset val="128"/>
      </rPr>
      <t xml:space="preserve">
　　　　 PM：</t>
    </r>
    <r>
      <rPr>
        <b/>
        <sz val="9"/>
        <color rgb="FF0070C0"/>
        <rFont val="Meiryo UI"/>
        <family val="3"/>
        <charset val="128"/>
      </rPr>
      <t>長谷川医師</t>
    </r>
    <r>
      <rPr>
        <b/>
        <sz val="9"/>
        <color theme="1" tint="0.14999847407452621"/>
        <rFont val="Meiryo UI"/>
        <family val="3"/>
        <charset val="128"/>
      </rPr>
      <t xml:space="preserve">
※皮膚科・内科通常通り</t>
    </r>
    <rPh sb="6" eb="10">
      <t>ナガヤマイシ</t>
    </rPh>
    <phoneticPr fontId="42"/>
  </si>
  <si>
    <r>
      <rPr>
        <b/>
        <sz val="9"/>
        <color theme="1" tint="0.14999847407452621"/>
        <rFont val="Meiryo UI"/>
        <family val="3"/>
        <charset val="128"/>
      </rPr>
      <t>耳鼻科AM：</t>
    </r>
    <r>
      <rPr>
        <b/>
        <sz val="9"/>
        <color rgb="FFFF00FF"/>
        <rFont val="Meiryo UI"/>
        <family val="3"/>
        <charset val="128"/>
      </rPr>
      <t>永山医師</t>
    </r>
    <r>
      <rPr>
        <b/>
        <sz val="9"/>
        <color theme="1" tint="0.14999847407452621"/>
        <rFont val="Meiryo UI"/>
        <family val="3"/>
        <charset val="128"/>
      </rPr>
      <t xml:space="preserve">
　　　　 PM：</t>
    </r>
    <r>
      <rPr>
        <b/>
        <sz val="9"/>
        <color rgb="FF0070C0"/>
        <rFont val="Meiryo UI"/>
        <family val="3"/>
        <charset val="128"/>
      </rPr>
      <t>長谷川医師</t>
    </r>
    <r>
      <rPr>
        <b/>
        <sz val="9"/>
        <color theme="1" tint="0.14999847407452621"/>
        <rFont val="Meiryo UI"/>
        <family val="3"/>
        <charset val="128"/>
      </rPr>
      <t xml:space="preserve">
※皮膚科・内科通常通り</t>
    </r>
    <phoneticPr fontId="42"/>
  </si>
  <si>
    <r>
      <t>耳鼻科AM：</t>
    </r>
    <r>
      <rPr>
        <b/>
        <sz val="9"/>
        <color rgb="FFFF00FF"/>
        <rFont val="Meiryo UI"/>
        <family val="3"/>
        <charset val="128"/>
      </rPr>
      <t>三浦医師</t>
    </r>
    <r>
      <rPr>
        <b/>
        <sz val="9"/>
        <color rgb="FF0070C0"/>
        <rFont val="Meiryo UI"/>
        <family val="3"/>
        <charset val="128"/>
      </rPr>
      <t xml:space="preserve">
　　　　 </t>
    </r>
    <r>
      <rPr>
        <b/>
        <sz val="9"/>
        <color theme="1"/>
        <rFont val="Meiryo UI"/>
        <family val="3"/>
        <charset val="128"/>
      </rPr>
      <t>PM：</t>
    </r>
    <r>
      <rPr>
        <b/>
        <sz val="9"/>
        <color rgb="FF0070C0"/>
        <rFont val="Meiryo UI"/>
        <family val="3"/>
        <charset val="128"/>
      </rPr>
      <t>大村医師</t>
    </r>
    <r>
      <rPr>
        <b/>
        <sz val="9"/>
        <color theme="1" tint="0.14999847407452621"/>
        <rFont val="Meiryo UI"/>
        <family val="3"/>
        <charset val="128"/>
      </rPr>
      <t xml:space="preserve">
※皮膚科・内科通常通り</t>
    </r>
    <rPh sb="6" eb="8">
      <t>ミウラ</t>
    </rPh>
    <rPh sb="8" eb="10">
      <t>イシ</t>
    </rPh>
    <phoneticPr fontId="42"/>
  </si>
  <si>
    <r>
      <rPr>
        <b/>
        <sz val="9"/>
        <color theme="1" tint="0.14999847407452621"/>
        <rFont val="Meiryo UI"/>
        <family val="3"/>
        <charset val="128"/>
      </rPr>
      <t>耳鼻科AM：</t>
    </r>
    <r>
      <rPr>
        <b/>
        <sz val="9"/>
        <color rgb="FFFF00FF"/>
        <rFont val="Meiryo UI"/>
        <family val="3"/>
        <charset val="128"/>
      </rPr>
      <t>永山医師</t>
    </r>
    <r>
      <rPr>
        <b/>
        <sz val="9"/>
        <color theme="1" tint="0.14999847407452621"/>
        <rFont val="Meiryo UI"/>
        <family val="3"/>
        <charset val="128"/>
      </rPr>
      <t xml:space="preserve">
　　　　 PM：</t>
    </r>
    <r>
      <rPr>
        <b/>
        <sz val="9"/>
        <color rgb="FF0070C0"/>
        <rFont val="Meiryo UI"/>
        <family val="3"/>
        <charset val="128"/>
      </rPr>
      <t>中野医師</t>
    </r>
    <r>
      <rPr>
        <b/>
        <sz val="9"/>
        <color theme="1" tint="0.14999847407452621"/>
        <rFont val="Meiryo UI"/>
        <family val="3"/>
        <charset val="128"/>
      </rPr>
      <t xml:space="preserve">
※皮膚科・内科通常通り</t>
    </r>
    <rPh sb="0" eb="3">
      <t>ジビカ</t>
    </rPh>
    <rPh sb="25" eb="28">
      <t>ヒフカ</t>
    </rPh>
    <phoneticPr fontId="42"/>
  </si>
  <si>
    <r>
      <rPr>
        <b/>
        <sz val="12"/>
        <color rgb="FFFF0000"/>
        <rFont val="Meiryo UI"/>
        <family val="3"/>
        <charset val="128"/>
      </rPr>
      <t>★10/17より火曜日PMの耳鼻科診療は大村医師(男性医師)が担当致します。</t>
    </r>
    <r>
      <rPr>
        <b/>
        <sz val="12"/>
        <color theme="1" tint="0.14999847407452621"/>
        <rFont val="Meiryo UI"/>
        <family val="3"/>
        <charset val="128"/>
      </rPr>
      <t xml:space="preserve">
記載のない日は通常通り、各科目の医師が診察を行います。
医師の変更がある日のみ記載しております。</t>
    </r>
    <rPh sb="8" eb="11">
      <t>カヨウビ</t>
    </rPh>
    <rPh sb="14" eb="19">
      <t>ジビカシンリョウ</t>
    </rPh>
    <rPh sb="20" eb="24">
      <t>オオムライシ</t>
    </rPh>
    <rPh sb="25" eb="27">
      <t>ダンセイ</t>
    </rPh>
    <rPh sb="27" eb="29">
      <t>イシ</t>
    </rPh>
    <rPh sb="31" eb="34">
      <t>タントウイタ</t>
    </rPh>
    <phoneticPr fontId="42"/>
  </si>
  <si>
    <r>
      <rPr>
        <b/>
        <sz val="9"/>
        <color rgb="FFFF0000"/>
        <rFont val="Meiryo UI"/>
        <family val="3"/>
        <charset val="128"/>
      </rPr>
      <t>★祝日診療</t>
    </r>
    <r>
      <rPr>
        <b/>
        <sz val="9"/>
        <color theme="1" tint="0.14999847407452621"/>
        <rFont val="Meiryo UI"/>
        <family val="3"/>
        <charset val="128"/>
      </rPr>
      <t xml:space="preserve">
耳鼻科：</t>
    </r>
    <r>
      <rPr>
        <b/>
        <sz val="9"/>
        <color rgb="FF0070C0"/>
        <rFont val="Meiryo UI"/>
        <family val="3"/>
        <charset val="128"/>
      </rPr>
      <t>長谷川医師</t>
    </r>
    <r>
      <rPr>
        <b/>
        <sz val="9"/>
        <color theme="1" tint="0.14999847407452621"/>
        <rFont val="Meiryo UI"/>
        <family val="3"/>
        <charset val="128"/>
      </rPr>
      <t xml:space="preserve">
皮膚科3診：</t>
    </r>
    <r>
      <rPr>
        <b/>
        <sz val="9"/>
        <color rgb="FFFF0000"/>
        <rFont val="Meiryo UI"/>
        <family val="3"/>
        <charset val="128"/>
      </rPr>
      <t>休診</t>
    </r>
    <r>
      <rPr>
        <b/>
        <sz val="9"/>
        <color theme="1" tint="0.14999847407452621"/>
        <rFont val="Meiryo UI"/>
        <family val="3"/>
        <charset val="128"/>
      </rPr>
      <t xml:space="preserve">
　　　　 4診：</t>
    </r>
    <r>
      <rPr>
        <b/>
        <sz val="9"/>
        <color rgb="FFFF0000"/>
        <rFont val="Meiryo UI"/>
        <family val="3"/>
        <charset val="128"/>
      </rPr>
      <t>休診</t>
    </r>
    <r>
      <rPr>
        <b/>
        <sz val="9"/>
        <color theme="1" tint="0.14999847407452621"/>
        <rFont val="Meiryo UI"/>
        <family val="3"/>
        <charset val="128"/>
      </rPr>
      <t xml:space="preserve">
内科：</t>
    </r>
    <r>
      <rPr>
        <b/>
        <sz val="9"/>
        <color rgb="FFFF0000"/>
        <rFont val="Meiryo UI"/>
        <family val="3"/>
        <charset val="128"/>
      </rPr>
      <t>休診</t>
    </r>
    <rPh sb="0" eb="5">
      <t>ホシシュクジツシンリョウ</t>
    </rPh>
    <rPh sb="6" eb="9">
      <t>ジビカ</t>
    </rPh>
    <rPh sb="10" eb="15">
      <t>ハセガワイシ</t>
    </rPh>
    <rPh sb="16" eb="19">
      <t>ヒフカ</t>
    </rPh>
    <rPh sb="20" eb="21">
      <t>シン</t>
    </rPh>
    <rPh sb="22" eb="24">
      <t>キュウシン</t>
    </rPh>
    <rPh sb="31" eb="32">
      <t>シン</t>
    </rPh>
    <rPh sb="33" eb="35">
      <t>キュウシン</t>
    </rPh>
    <rPh sb="36" eb="38">
      <t>ナイカ</t>
    </rPh>
    <rPh sb="39" eb="41">
      <t>キュウシン</t>
    </rPh>
    <phoneticPr fontId="42"/>
  </si>
  <si>
    <r>
      <t>耳鼻科AM：</t>
    </r>
    <r>
      <rPr>
        <b/>
        <sz val="9"/>
        <color rgb="FFFF00FF"/>
        <rFont val="Meiryo UI"/>
        <family val="3"/>
        <charset val="128"/>
      </rPr>
      <t>三浦医師</t>
    </r>
    <r>
      <rPr>
        <b/>
        <sz val="9"/>
        <color theme="1" tint="0.14999847407452621"/>
        <rFont val="Meiryo UI"/>
        <family val="3"/>
        <charset val="128"/>
      </rPr>
      <t xml:space="preserve">
　　　　 PM：</t>
    </r>
    <r>
      <rPr>
        <b/>
        <sz val="9"/>
        <color rgb="FF0070C0"/>
        <rFont val="Meiryo UI"/>
        <family val="3"/>
        <charset val="128"/>
      </rPr>
      <t xml:space="preserve">中野医師
</t>
    </r>
    <r>
      <rPr>
        <b/>
        <sz val="9"/>
        <color theme="1"/>
        <rFont val="Meiryo UI"/>
        <family val="3"/>
        <charset val="128"/>
      </rPr>
      <t>内科：</t>
    </r>
    <r>
      <rPr>
        <b/>
        <sz val="9"/>
        <color rgb="FFFF0000"/>
        <rFont val="Meiryo UI"/>
        <family val="3"/>
        <charset val="128"/>
      </rPr>
      <t>休診</t>
    </r>
    <r>
      <rPr>
        <b/>
        <sz val="9"/>
        <color rgb="FF0070C0"/>
        <rFont val="Meiryo UI"/>
        <family val="3"/>
        <charset val="128"/>
      </rPr>
      <t xml:space="preserve">
</t>
    </r>
    <r>
      <rPr>
        <b/>
        <sz val="9"/>
        <color theme="1"/>
        <rFont val="Meiryo UI"/>
        <family val="3"/>
        <charset val="128"/>
      </rPr>
      <t>※皮膚科通常通り</t>
    </r>
    <rPh sb="0" eb="3">
      <t>ジビカ</t>
    </rPh>
    <rPh sb="6" eb="10">
      <t>ミウライシ</t>
    </rPh>
    <rPh sb="19" eb="23">
      <t>ナカノイシ</t>
    </rPh>
    <rPh sb="24" eb="26">
      <t>ナイカ</t>
    </rPh>
    <rPh sb="27" eb="29">
      <t>キュウシン</t>
    </rPh>
    <phoneticPr fontId="4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</si>
</sst>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  <numFmt numFmtId="178" formatCode="d"/>
  </numFmts>
  <fonts count="60">
    <font>
      <sz val="11"/>
      <color theme="1" tint="0.24994659260841701"/>
      <name val="Meiryo UI"/>
      <family val="2"/>
    </font>
    <font>
      <sz val="8"/>
      <name val="Arial"/>
      <family val="2"/>
    </font>
    <font>
      <sz val="11"/>
      <color theme="1"/>
      <name val="Meiryo UI"/>
      <family val="2"/>
    </font>
    <font>
      <sz val="11"/>
      <color indexed="63"/>
      <name val="Meiryo UI"/>
      <family val="2"/>
    </font>
    <font>
      <b/>
      <sz val="11"/>
      <color theme="0"/>
      <name val="Meiryo UI"/>
      <family val="2"/>
    </font>
    <font>
      <sz val="11"/>
      <color theme="0"/>
      <name val="Meiryo UI"/>
      <family val="2"/>
    </font>
    <font>
      <b/>
      <sz val="14"/>
      <color theme="0"/>
      <name val="Meiryo UI"/>
      <family val="2"/>
    </font>
    <font>
      <sz val="11"/>
      <color rgb="FF9C0006"/>
      <name val="Meiryo UI"/>
      <family val="2"/>
    </font>
    <font>
      <b/>
      <sz val="11"/>
      <color rgb="FFFA7D00"/>
      <name val="Meiryo UI"/>
      <family val="2"/>
    </font>
    <font>
      <sz val="11"/>
      <color theme="1" tint="0.34998626667073579"/>
      <name val="Meiryo UI"/>
      <family val="2"/>
    </font>
    <font>
      <i/>
      <sz val="11"/>
      <color rgb="FF7F7F7F"/>
      <name val="Meiryo UI"/>
      <family val="2"/>
    </font>
    <font>
      <sz val="11"/>
      <color rgb="FF006100"/>
      <name val="Meiryo UI"/>
      <family val="2"/>
    </font>
    <font>
      <sz val="11"/>
      <color theme="4" tint="-0.24994659260841701"/>
      <name val="Meiryo UI"/>
      <family val="2"/>
    </font>
    <font>
      <sz val="11"/>
      <color theme="1" tint="0.24994659260841701"/>
      <name val="Meiryo UI"/>
      <family val="2"/>
    </font>
    <font>
      <b/>
      <sz val="11"/>
      <color theme="1" tint="0.34998626667073579"/>
      <name val="Meiryo UI"/>
      <family val="2"/>
    </font>
    <font>
      <sz val="11"/>
      <color rgb="FF3F3F76"/>
      <name val="Meiryo UI"/>
      <family val="2"/>
    </font>
    <font>
      <sz val="11"/>
      <color rgb="FFFA7D00"/>
      <name val="Meiryo UI"/>
      <family val="2"/>
    </font>
    <font>
      <sz val="11"/>
      <color rgb="FF9C5700"/>
      <name val="Meiryo UI"/>
      <family val="2"/>
    </font>
    <font>
      <b/>
      <sz val="11"/>
      <color rgb="FF3F3F3F"/>
      <name val="Meiryo UI"/>
      <family val="2"/>
    </font>
    <font>
      <sz val="35"/>
      <color theme="4"/>
      <name val="Meiryo UI"/>
      <family val="2"/>
    </font>
    <font>
      <b/>
      <sz val="11"/>
      <color theme="1"/>
      <name val="Meiryo UI"/>
      <family val="2"/>
    </font>
    <font>
      <sz val="11"/>
      <color rgb="FFFF0000"/>
      <name val="Meiryo UI"/>
      <family val="2"/>
    </font>
    <font>
      <sz val="11"/>
      <name val="Meiryo UI"/>
      <family val="2"/>
    </font>
    <font>
      <sz val="12"/>
      <color theme="4" tint="-0.24994659260841701"/>
      <name val="Meiryo UI"/>
      <family val="2"/>
    </font>
    <font>
      <sz val="11"/>
      <color theme="1" tint="0.14999847407452621"/>
      <name val="Meiryo UI"/>
      <family val="2"/>
    </font>
    <font>
      <sz val="35"/>
      <color theme="8" tint="-0.499984740745262"/>
      <name val="Meiryo UI"/>
      <family val="2"/>
    </font>
    <font>
      <sz val="35"/>
      <color theme="1" tint="0.14999847407452621"/>
      <name val="Meiryo UI"/>
      <family val="2"/>
    </font>
    <font>
      <sz val="12"/>
      <color theme="8" tint="-0.499984740745262"/>
      <name val="Meiryo UI"/>
      <family val="2"/>
    </font>
    <font>
      <sz val="10"/>
      <color theme="1" tint="0.14999847407452621"/>
      <name val="Meiryo UI"/>
      <family val="2"/>
    </font>
    <font>
      <sz val="12"/>
      <color theme="8" tint="-0.249977111117893"/>
      <name val="Meiryo UI"/>
      <family val="2"/>
    </font>
    <font>
      <sz val="12"/>
      <color theme="1" tint="0.14999847407452621"/>
      <name val="Meiryo UI"/>
      <family val="2"/>
    </font>
    <font>
      <sz val="9"/>
      <color theme="1" tint="0.14999847407452621"/>
      <name val="Meiryo UI"/>
      <family val="2"/>
    </font>
    <font>
      <sz val="35"/>
      <color theme="9" tint="-0.499984740745262"/>
      <name val="Meiryo UI"/>
      <family val="2"/>
    </font>
    <font>
      <sz val="12"/>
      <color theme="9" tint="-0.499984740745262"/>
      <name val="Meiryo UI"/>
      <family val="2"/>
    </font>
    <font>
      <sz val="35"/>
      <color theme="7" tint="-0.499984740745262"/>
      <name val="Meiryo UI"/>
      <family val="2"/>
    </font>
    <font>
      <sz val="12"/>
      <color theme="7" tint="-0.499984740745262"/>
      <name val="Meiryo UI"/>
      <family val="2"/>
    </font>
    <font>
      <sz val="35"/>
      <color theme="5" tint="-0.499984740745262"/>
      <name val="Meiryo UI"/>
      <family val="2"/>
    </font>
    <font>
      <sz val="12"/>
      <color theme="5" tint="-0.499984740745262"/>
      <name val="Meiryo UI"/>
      <family val="2"/>
    </font>
    <font>
      <sz val="11"/>
      <color theme="1" tint="0.14999847407452621"/>
      <name val="Meiryo UI"/>
      <family val="3"/>
      <charset val="128"/>
    </font>
    <font>
      <sz val="10"/>
      <color theme="1" tint="0.14999847407452621"/>
      <name val="Meiryo UI"/>
      <family val="3"/>
      <charset val="128"/>
    </font>
    <font>
      <sz val="12"/>
      <color theme="1" tint="0.14999847407452621"/>
      <name val="Meiryo UI"/>
      <family val="3"/>
      <charset val="128"/>
    </font>
    <font>
      <sz val="9"/>
      <color theme="1" tint="0.14999847407452621"/>
      <name val="Meiryo UI"/>
      <family val="3"/>
      <charset val="128"/>
    </font>
    <font>
      <sz val="6"/>
      <name val="ＭＳ Ｐゴシック"/>
      <family val="3"/>
      <charset val="128"/>
    </font>
    <font>
      <b/>
      <sz val="9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2"/>
      <color theme="1" tint="0.14999847407452621"/>
      <name val="Meiryo UI"/>
      <family val="3"/>
      <charset val="128"/>
    </font>
    <font>
      <b/>
      <sz val="9"/>
      <color theme="1" tint="0.14999847407452621"/>
      <name val="Meiryo UI"/>
      <family val="3"/>
      <charset val="128"/>
    </font>
    <font>
      <b/>
      <sz val="9"/>
      <color theme="8"/>
      <name val="Meiryo UI"/>
      <family val="3"/>
      <charset val="128"/>
    </font>
    <font>
      <b/>
      <sz val="9"/>
      <color rgb="FFFF00FF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9"/>
      <color rgb="FF0070C0"/>
      <name val="Meiryo UI"/>
      <family val="3"/>
      <charset val="128"/>
    </font>
    <font>
      <b/>
      <sz val="14"/>
      <color theme="1" tint="0.1499984740745262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9"/>
      <color theme="4" tint="-0.249977111117893"/>
      <name val="Meiryo UI"/>
      <family val="3"/>
      <charset val="128"/>
    </font>
    <font>
      <b/>
      <sz val="9"/>
      <name val="Meiryo UI"/>
      <family val="3"/>
      <charset val="128"/>
    </font>
    <font>
      <b/>
      <i/>
      <sz val="9"/>
      <color rgb="FF0070C0"/>
      <name val="Meiryo UI"/>
      <family val="3"/>
      <charset val="128"/>
    </font>
    <font>
      <sz val="9"/>
      <color rgb="FF0070C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7" tint="-0.24994659260841701"/>
      </bottom>
      <diagonal/>
    </border>
    <border>
      <left/>
      <right/>
      <top/>
      <bottom style="medium">
        <color theme="5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</xf>
    <xf numFmtId="0" fontId="3" fillId="2" borderId="0" applyNumberFormat="0" applyBorder="0" applyAlignment="0" applyProtection="0"/>
    <xf numFmtId="0" fontId="12" fillId="0" borderId="3" applyNumberFormat="0" applyFill="0" applyProtection="0">
      <alignment horizontal="left" vertical="center" indent="1"/>
    </xf>
    <xf numFmtId="0" fontId="4" fillId="3" borderId="1" applyNumberFormat="0" applyAlignment="0" applyProtection="0"/>
    <xf numFmtId="0" fontId="6" fillId="4" borderId="2" applyNumberFormat="0" applyProtection="0">
      <alignment vertical="center"/>
    </xf>
    <xf numFmtId="0" fontId="19" fillId="0" borderId="0" applyFill="0" applyBorder="0" applyProtection="0">
      <alignment vertical="center"/>
    </xf>
    <xf numFmtId="177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4" fillId="5" borderId="0" applyBorder="0" applyProtection="0">
      <alignment horizontal="left" vertical="top" wrapText="1" indent="1"/>
    </xf>
    <xf numFmtId="178" fontId="9" fillId="0" borderId="0">
      <alignment horizontal="left" indent="1"/>
    </xf>
    <xf numFmtId="0" fontId="22" fillId="5" borderId="0" applyNumberFormat="0" applyFont="0" applyBorder="0" applyAlignment="0">
      <alignment horizontal="left" vertical="center" indent="1"/>
    </xf>
    <xf numFmtId="0" fontId="23" fillId="0" borderId="0">
      <alignment horizontal="left" indent="1"/>
    </xf>
    <xf numFmtId="0" fontId="12" fillId="0" borderId="0" applyFill="0" applyProtection="0"/>
    <xf numFmtId="0" fontId="13" fillId="0" borderId="0" applyFill="0" applyProtection="0"/>
    <xf numFmtId="0" fontId="11" fillId="10" borderId="0" applyNumberFormat="0" applyBorder="0" applyAlignment="0" applyProtection="0"/>
    <xf numFmtId="0" fontId="7" fillId="11" borderId="0" applyNumberFormat="0" applyBorder="0" applyAlignment="0" applyProtection="0"/>
    <xf numFmtId="0" fontId="17" fillId="12" borderId="0" applyNumberFormat="0" applyBorder="0" applyAlignment="0" applyProtection="0"/>
    <xf numFmtId="0" fontId="15" fillId="13" borderId="12" applyNumberFormat="0" applyAlignment="0" applyProtection="0"/>
    <xf numFmtId="0" fontId="18" fillId="14" borderId="13" applyNumberFormat="0" applyAlignment="0" applyProtection="0"/>
    <xf numFmtId="0" fontId="8" fillId="14" borderId="12" applyNumberFormat="0" applyAlignment="0" applyProtection="0"/>
    <xf numFmtId="0" fontId="16" fillId="0" borderId="14" applyNumberFormat="0" applyFill="0" applyAlignment="0" applyProtection="0"/>
    <xf numFmtId="0" fontId="4" fillId="15" borderId="15" applyNumberFormat="0" applyAlignment="0" applyProtection="0"/>
    <xf numFmtId="0" fontId="21" fillId="0" borderId="0" applyNumberFormat="0" applyFill="0" applyBorder="0" applyAlignment="0" applyProtection="0"/>
    <xf numFmtId="0" fontId="13" fillId="16" borderId="16" applyNumberFormat="0" applyFont="0" applyAlignment="0" applyProtection="0"/>
    <xf numFmtId="0" fontId="10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5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5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5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5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</cellStyleXfs>
  <cellXfs count="62">
    <xf numFmtId="0" fontId="0" fillId="0" borderId="0" xfId="0">
      <alignment vertical="top"/>
    </xf>
    <xf numFmtId="0" fontId="24" fillId="0" borderId="0" xfId="0" applyFont="1">
      <alignment vertical="top"/>
    </xf>
    <xf numFmtId="0" fontId="24" fillId="0" borderId="0" xfId="2" applyFont="1" applyFill="1" applyBorder="1" applyAlignment="1">
      <alignment vertical="center"/>
    </xf>
    <xf numFmtId="0" fontId="26" fillId="0" borderId="0" xfId="5" applyFont="1" applyFill="1" applyAlignment="1">
      <alignment horizontal="left" vertical="center"/>
    </xf>
    <xf numFmtId="0" fontId="27" fillId="0" borderId="4" xfId="2" applyFont="1" applyFill="1" applyBorder="1" applyAlignment="1">
      <alignment horizontal="left" vertical="top" indent="1"/>
    </xf>
    <xf numFmtId="0" fontId="28" fillId="0" borderId="0" xfId="0" applyFont="1">
      <alignment vertical="top"/>
    </xf>
    <xf numFmtId="0" fontId="30" fillId="0" borderId="0" xfId="0" applyFont="1" applyAlignment="1">
      <alignment horizontal="left" vertical="center" indent="1"/>
    </xf>
    <xf numFmtId="0" fontId="28" fillId="0" borderId="5" xfId="16" applyFont="1" applyFill="1" applyBorder="1" applyAlignment="1">
      <alignment horizontal="center" vertical="center"/>
    </xf>
    <xf numFmtId="0" fontId="28" fillId="0" borderId="6" xfId="16" applyFont="1" applyFill="1" applyBorder="1" applyAlignment="1">
      <alignment horizontal="center" vertical="center"/>
    </xf>
    <xf numFmtId="0" fontId="31" fillId="0" borderId="0" xfId="0" applyFont="1" applyAlignment="1">
      <alignment horizontal="left" vertical="top" wrapText="1" indent="1"/>
    </xf>
    <xf numFmtId="0" fontId="28" fillId="6" borderId="7" xfId="14" applyFont="1" applyFill="1" applyBorder="1" applyAlignment="1">
      <alignment horizontal="center" vertical="center"/>
    </xf>
    <xf numFmtId="0" fontId="28" fillId="6" borderId="8" xfId="14" applyFont="1" applyFill="1" applyBorder="1" applyAlignment="1">
      <alignment horizontal="center" vertical="center"/>
    </xf>
    <xf numFmtId="0" fontId="31" fillId="6" borderId="0" xfId="13" applyFont="1" applyFill="1" applyBorder="1" applyAlignment="1">
      <alignment horizontal="left" vertical="top" wrapText="1" indent="1"/>
    </xf>
    <xf numFmtId="0" fontId="33" fillId="0" borderId="9" xfId="2" applyFont="1" applyFill="1" applyBorder="1" applyAlignment="1">
      <alignment horizontal="left" vertical="top" indent="1"/>
    </xf>
    <xf numFmtId="0" fontId="31" fillId="7" borderId="0" xfId="13" applyFont="1" applyFill="1" applyBorder="1" applyAlignment="1">
      <alignment horizontal="left" vertical="top" wrapText="1" indent="1"/>
    </xf>
    <xf numFmtId="0" fontId="35" fillId="0" borderId="10" xfId="2" applyFont="1" applyFill="1" applyBorder="1" applyAlignment="1">
      <alignment horizontal="left" vertical="top" indent="1"/>
    </xf>
    <xf numFmtId="0" fontId="31" fillId="9" borderId="0" xfId="13" applyFont="1" applyFill="1" applyBorder="1" applyAlignment="1">
      <alignment horizontal="left" vertical="top" wrapText="1" indent="1"/>
    </xf>
    <xf numFmtId="0" fontId="37" fillId="0" borderId="11" xfId="2" applyFont="1" applyFill="1" applyBorder="1" applyAlignment="1">
      <alignment horizontal="left" vertical="top" indent="1"/>
    </xf>
    <xf numFmtId="0" fontId="31" fillId="8" borderId="0" xfId="13" applyFont="1" applyFill="1" applyBorder="1" applyAlignment="1">
      <alignment horizontal="left" vertical="top" wrapText="1" indent="1"/>
    </xf>
    <xf numFmtId="0" fontId="38" fillId="0" borderId="0" xfId="0" applyFont="1">
      <alignment vertical="top"/>
    </xf>
    <xf numFmtId="0" fontId="39" fillId="0" borderId="0" xfId="0" applyFont="1">
      <alignment vertical="top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horizontal="left" vertical="top" wrapText="1" indent="1"/>
    </xf>
    <xf numFmtId="178" fontId="30" fillId="0" borderId="0" xfId="12" applyFont="1" applyAlignment="1">
      <alignment horizontal="left" vertical="center" indent="1"/>
    </xf>
    <xf numFmtId="178" fontId="30" fillId="7" borderId="0" xfId="13" applyNumberFormat="1" applyFont="1" applyFill="1" applyBorder="1" applyAlignment="1">
      <alignment horizontal="left" vertical="center" wrapText="1" indent="1"/>
    </xf>
    <xf numFmtId="178" fontId="30" fillId="6" borderId="0" xfId="13" applyNumberFormat="1" applyFont="1" applyFill="1" applyBorder="1" applyAlignment="1">
      <alignment horizontal="left" vertical="center" wrapText="1" indent="1"/>
    </xf>
    <xf numFmtId="178" fontId="30" fillId="8" borderId="0" xfId="13" applyNumberFormat="1" applyFont="1" applyFill="1" applyBorder="1" applyAlignment="1">
      <alignment horizontal="left" vertical="center" wrapText="1" indent="1"/>
    </xf>
    <xf numFmtId="178" fontId="30" fillId="9" borderId="0" xfId="13" applyNumberFormat="1" applyFont="1" applyFill="1" applyBorder="1" applyAlignment="1">
      <alignment horizontal="left" vertical="center" wrapText="1" indent="1"/>
    </xf>
    <xf numFmtId="0" fontId="43" fillId="0" borderId="0" xfId="0" applyFont="1" applyAlignment="1">
      <alignment horizontal="left" vertical="top" wrapText="1" indent="1"/>
    </xf>
    <xf numFmtId="0" fontId="43" fillId="6" borderId="0" xfId="13" applyFont="1" applyFill="1" applyBorder="1" applyAlignment="1">
      <alignment horizontal="left" vertical="top" wrapText="1" indent="1"/>
    </xf>
    <xf numFmtId="0" fontId="46" fillId="0" borderId="0" xfId="0" applyFont="1" applyAlignment="1">
      <alignment horizontal="left" vertical="top" wrapText="1" indent="1"/>
    </xf>
    <xf numFmtId="0" fontId="46" fillId="6" borderId="0" xfId="13" applyFont="1" applyFill="1" applyBorder="1" applyAlignment="1">
      <alignment horizontal="left" vertical="top" wrapText="1" indent="1"/>
    </xf>
    <xf numFmtId="0" fontId="50" fillId="6" borderId="0" xfId="13" applyFont="1" applyFill="1" applyBorder="1" applyAlignment="1">
      <alignment horizontal="left" vertical="top" wrapText="1" indent="1"/>
    </xf>
    <xf numFmtId="0" fontId="46" fillId="9" borderId="0" xfId="13" applyFont="1" applyFill="1" applyBorder="1" applyAlignment="1">
      <alignment horizontal="left" vertical="top" wrapText="1" indent="1"/>
    </xf>
    <xf numFmtId="0" fontId="46" fillId="7" borderId="0" xfId="13" applyFont="1" applyFill="1" applyBorder="1" applyAlignment="1">
      <alignment horizontal="left" vertical="top" wrapText="1" indent="1"/>
    </xf>
    <xf numFmtId="0" fontId="41" fillId="9" borderId="0" xfId="13" applyFont="1" applyFill="1" applyBorder="1" applyAlignment="1">
      <alignment horizontal="left" vertical="top" wrapText="1" indent="1"/>
    </xf>
    <xf numFmtId="0" fontId="43" fillId="9" borderId="0" xfId="13" applyFont="1" applyFill="1" applyBorder="1" applyAlignment="1">
      <alignment horizontal="left" vertical="top" wrapText="1" indent="1"/>
    </xf>
    <xf numFmtId="0" fontId="43" fillId="8" borderId="0" xfId="13" applyFont="1" applyFill="1" applyBorder="1" applyAlignment="1">
      <alignment horizontal="left" vertical="top" wrapText="1" indent="1"/>
    </xf>
    <xf numFmtId="0" fontId="41" fillId="8" borderId="0" xfId="13" applyFont="1" applyFill="1" applyBorder="1" applyAlignment="1">
      <alignment horizontal="left" vertical="top" wrapText="1" indent="1"/>
    </xf>
    <xf numFmtId="0" fontId="46" fillId="8" borderId="0" xfId="13" applyFont="1" applyFill="1" applyBorder="1" applyAlignment="1">
      <alignment horizontal="left" vertical="top" wrapText="1" indent="1"/>
    </xf>
    <xf numFmtId="0" fontId="50" fillId="0" borderId="0" xfId="0" applyFont="1" applyAlignment="1">
      <alignment horizontal="left" vertical="top" wrapText="1" indent="1"/>
    </xf>
    <xf numFmtId="0" fontId="25" fillId="0" borderId="0" xfId="5" applyFont="1" applyFill="1" applyBorder="1">
      <alignment vertical="center"/>
    </xf>
    <xf numFmtId="0" fontId="24" fillId="6" borderId="0" xfId="11" applyFont="1" applyFill="1" applyBorder="1" applyAlignment="1">
      <alignment horizontal="left" vertical="center" wrapText="1" indent="1"/>
    </xf>
    <xf numFmtId="0" fontId="45" fillId="6" borderId="0" xfId="11" applyFont="1" applyFill="1" applyBorder="1">
      <alignment horizontal="left" vertical="top" wrapText="1" indent="1"/>
    </xf>
    <xf numFmtId="0" fontId="31" fillId="6" borderId="0" xfId="11" applyFont="1" applyFill="1" applyBorder="1">
      <alignment horizontal="left" vertical="top" wrapText="1" indent="1"/>
    </xf>
    <xf numFmtId="0" fontId="29" fillId="0" borderId="4" xfId="15" applyFont="1" applyFill="1" applyBorder="1" applyAlignment="1">
      <alignment horizontal="center" vertical="top"/>
    </xf>
    <xf numFmtId="0" fontId="49" fillId="6" borderId="0" xfId="11" applyFont="1" applyFill="1" applyBorder="1">
      <alignment horizontal="left" vertical="top" wrapText="1" indent="1"/>
    </xf>
    <xf numFmtId="0" fontId="32" fillId="0" borderId="0" xfId="5" applyFont="1" applyFill="1" applyBorder="1">
      <alignment vertical="center"/>
    </xf>
    <xf numFmtId="0" fontId="24" fillId="7" borderId="0" xfId="11" applyFont="1" applyFill="1" applyBorder="1" applyAlignment="1">
      <alignment horizontal="left" vertical="center" wrapText="1" indent="1"/>
    </xf>
    <xf numFmtId="0" fontId="52" fillId="7" borderId="0" xfId="11" applyFont="1" applyFill="1" applyBorder="1">
      <alignment horizontal="left" vertical="top" wrapText="1" indent="1"/>
    </xf>
    <xf numFmtId="0" fontId="31" fillId="7" borderId="0" xfId="11" applyFont="1" applyFill="1" applyBorder="1">
      <alignment horizontal="left" vertical="top" wrapText="1" indent="1"/>
    </xf>
    <xf numFmtId="0" fontId="45" fillId="7" borderId="0" xfId="11" applyFont="1" applyFill="1" applyBorder="1">
      <alignment horizontal="left" vertical="top" wrapText="1" indent="1"/>
    </xf>
    <xf numFmtId="0" fontId="34" fillId="0" borderId="0" xfId="5" applyFont="1" applyFill="1" applyBorder="1">
      <alignment vertical="center"/>
    </xf>
    <xf numFmtId="0" fontId="24" fillId="9" borderId="0" xfId="11" applyFont="1" applyFill="1" applyBorder="1" applyAlignment="1">
      <alignment horizontal="left" vertical="center" wrapText="1" indent="1"/>
    </xf>
    <xf numFmtId="0" fontId="52" fillId="9" borderId="0" xfId="11" applyFont="1" applyFill="1" applyBorder="1">
      <alignment horizontal="left" vertical="top" wrapText="1" indent="1"/>
    </xf>
    <xf numFmtId="0" fontId="31" fillId="9" borderId="0" xfId="11" applyFont="1" applyFill="1" applyBorder="1">
      <alignment horizontal="left" vertical="top" wrapText="1" indent="1"/>
    </xf>
    <xf numFmtId="0" fontId="36" fillId="0" borderId="0" xfId="5" applyFont="1" applyFill="1" applyBorder="1">
      <alignment vertical="center"/>
    </xf>
    <xf numFmtId="0" fontId="24" fillId="8" borderId="0" xfId="11" applyFont="1" applyFill="1" applyBorder="1" applyAlignment="1">
      <alignment horizontal="left" vertical="center" wrapText="1" indent="1"/>
    </xf>
    <xf numFmtId="0" fontId="45" fillId="8" borderId="0" xfId="11" applyFont="1" applyFill="1" applyBorder="1">
      <alignment horizontal="left" vertical="top" wrapText="1" indent="1"/>
    </xf>
    <xf numFmtId="0" fontId="31" fillId="8" borderId="0" xfId="11" applyFont="1" applyFill="1" applyBorder="1">
      <alignment horizontal="left" vertical="top" wrapText="1" indent="1"/>
    </xf>
    <xf numFmtId="0" fontId="58" fillId="8" borderId="0" xfId="11" applyFont="1" applyFill="1" applyBorder="1">
      <alignment horizontal="left" vertical="top" wrapText="1" indent="1"/>
    </xf>
    <xf numFmtId="0" fontId="44" fillId="6" borderId="0" xfId="11" applyFont="1" applyFill="1" applyBorder="1">
      <alignment horizontal="left" vertical="top" wrapText="1" indent="1"/>
    </xf>
  </cellXfs>
  <cellStyles count="50">
    <cellStyle name="20% - アクセント 1" xfId="29" builtinId="30" customBuiltin="1"/>
    <cellStyle name="20% - アクセント 2" xfId="32" builtinId="34" customBuiltin="1"/>
    <cellStyle name="20% - アクセント 3" xfId="36" builtinId="38" customBuiltin="1"/>
    <cellStyle name="20% - アクセント 4" xfId="40" builtinId="42" customBuiltin="1"/>
    <cellStyle name="20% - アクセント 5" xfId="43" builtinId="46" customBuiltin="1"/>
    <cellStyle name="20% - アクセント 6" xfId="47" builtinId="50" customBuiltin="1"/>
    <cellStyle name="40% - アクセント 1" xfId="1" builtinId="31" customBuiltin="1"/>
    <cellStyle name="40% - アクセント 2" xfId="33" builtinId="35" customBuiltin="1"/>
    <cellStyle name="40% - アクセント 3" xfId="37" builtinId="39" customBuiltin="1"/>
    <cellStyle name="40% - アクセント 4" xfId="41" builtinId="43" customBuiltin="1"/>
    <cellStyle name="40% - アクセント 5" xfId="44" builtinId="47" customBuiltin="1"/>
    <cellStyle name="40% - アクセント 6" xfId="48" builtinId="51" customBuiltin="1"/>
    <cellStyle name="60% - アクセント 1" xfId="30" builtinId="32" customBuiltin="1"/>
    <cellStyle name="60% - アクセント 2" xfId="34" builtinId="36" customBuiltin="1"/>
    <cellStyle name="60% - アクセント 3" xfId="38" builtinId="40" customBuiltin="1"/>
    <cellStyle name="60% - アクセント 4" xfId="42" builtinId="44" customBuiltin="1"/>
    <cellStyle name="60% - アクセント 5" xfId="45" builtinId="48" customBuiltin="1"/>
    <cellStyle name="60% - アクセント 6" xfId="49" builtinId="52" customBuiltin="1"/>
    <cellStyle name="アクセント 1" xfId="3" builtinId="29" customBuiltin="1"/>
    <cellStyle name="アクセント 2" xfId="31" builtinId="33" customBuiltin="1"/>
    <cellStyle name="アクセント 3" xfId="35" builtinId="37" customBuiltin="1"/>
    <cellStyle name="アクセント 4" xfId="39" builtinId="41" customBuiltin="1"/>
    <cellStyle name="アクセント 5" xfId="4" builtinId="45" customBuiltin="1"/>
    <cellStyle name="アクセント 6" xfId="46" builtinId="49" customBuiltin="1"/>
    <cellStyle name="タイトル" xfId="5" builtinId="15" customBuiltin="1"/>
    <cellStyle name="チェック セル" xfId="24" builtinId="23" customBuiltin="1"/>
    <cellStyle name="どちらでもない" xfId="19" builtinId="28" customBuiltin="1"/>
    <cellStyle name="パーセント" xfId="10" builtinId="5" customBuiltin="1"/>
    <cellStyle name="メモ" xfId="26" builtinId="10" customBuiltin="1"/>
    <cellStyle name="リンク セル" xfId="23" builtinId="24" customBuiltin="1"/>
    <cellStyle name="悪い" xfId="18" builtinId="27" customBuiltin="1"/>
    <cellStyle name="計算" xfId="22" builtinId="22" customBuiltin="1"/>
    <cellStyle name="警告文" xfId="25" builtinId="11" customBuiltin="1"/>
    <cellStyle name="桁区切り" xfId="7" builtinId="6" customBuiltin="1"/>
    <cellStyle name="桁区切り [0.00]" xfId="6" builtinId="3" customBuiltin="1"/>
    <cellStyle name="見出し 1" xfId="2" builtinId="16" customBuiltin="1"/>
    <cellStyle name="見出し 2" xfId="15" builtinId="17" customBuiltin="1"/>
    <cellStyle name="見出し 3" xfId="16" builtinId="18" customBuiltin="1"/>
    <cellStyle name="見出し 4" xfId="11" builtinId="19" customBuiltin="1"/>
    <cellStyle name="縞模様" xfId="13" xr:uid="{00000000-0005-0000-0000-000003000000}"/>
    <cellStyle name="集計" xfId="28" builtinId="25" customBuiltin="1"/>
    <cellStyle name="出力" xfId="21" builtinId="21" customBuiltin="1"/>
    <cellStyle name="設定エントリ" xfId="14" xr:uid="{00000000-0005-0000-0000-00000F000000}"/>
    <cellStyle name="説明文" xfId="27" builtinId="53" customBuiltin="1"/>
    <cellStyle name="通貨" xfId="9" builtinId="7" customBuiltin="1"/>
    <cellStyle name="通貨 [0.00]" xfId="8" builtinId="4" customBuiltin="1"/>
    <cellStyle name="日" xfId="12" xr:uid="{00000000-0005-0000-0000-000008000000}"/>
    <cellStyle name="入力" xfId="20" builtinId="20" customBuiltin="1"/>
    <cellStyle name="標準" xfId="0" builtinId="0" customBuiltin="1"/>
    <cellStyle name="良い" xfId="17" builtinId="26" customBuiltin="1"/>
  </cellStyles>
  <dxfs count="24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  <mruColors>
      <color rgb="FFFF00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26" Type="http://schemas.microsoft.com/office/2017/10/relationships/person" Target="persons/person5.xml"/><Relationship Id="rId39" Type="http://schemas.microsoft.com/office/2017/10/relationships/person" Target="persons/person18.xml"/><Relationship Id="rId21" Type="http://schemas.microsoft.com/office/2017/10/relationships/person" Target="persons/person0.xml"/><Relationship Id="rId34" Type="http://schemas.microsoft.com/office/2017/10/relationships/person" Target="persons/person13.xml"/><Relationship Id="rId42" Type="http://schemas.microsoft.com/office/2017/10/relationships/person" Target="persons/person20.xml"/><Relationship Id="rId47" Type="http://schemas.microsoft.com/office/2017/10/relationships/person" Target="persons/person26.xml"/><Relationship Id="rId50" Type="http://schemas.microsoft.com/office/2017/10/relationships/person" Target="persons/person28.xml"/><Relationship Id="rId55" Type="http://schemas.microsoft.com/office/2017/10/relationships/person" Target="persons/person33.xml"/><Relationship Id="rId63" Type="http://schemas.microsoft.com/office/2017/10/relationships/person" Target="persons/person4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29" Type="http://schemas.microsoft.com/office/2017/10/relationships/person" Target="persons/person7.xml"/><Relationship Id="rId62" Type="http://schemas.microsoft.com/office/2017/10/relationships/person" Target="persons/person38.xml"/><Relationship Id="rId41" Type="http://schemas.microsoft.com/office/2017/10/relationships/person" Target="persons/person19.xml"/><Relationship Id="rId54" Type="http://schemas.microsoft.com/office/2017/10/relationships/person" Target="persons/person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40" Type="http://schemas.microsoft.com/office/2017/10/relationships/person" Target="persons/person21.xml"/><Relationship Id="rId24" Type="http://schemas.microsoft.com/office/2017/10/relationships/person" Target="persons/person2.xml"/><Relationship Id="rId32" Type="http://schemas.microsoft.com/office/2017/10/relationships/person" Target="persons/person10.xml"/><Relationship Id="rId37" Type="http://schemas.microsoft.com/office/2017/10/relationships/person" Target="persons/person15.xml"/><Relationship Id="rId45" Type="http://schemas.microsoft.com/office/2017/10/relationships/person" Target="persons/person23.xml"/><Relationship Id="rId53" Type="http://schemas.microsoft.com/office/2017/10/relationships/person" Target="persons/person31.xml"/><Relationship Id="rId58" Type="http://schemas.microsoft.com/office/2017/10/relationships/person" Target="persons/person3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61" Type="http://schemas.microsoft.com/office/2017/10/relationships/person" Target="persons/person39.xml"/><Relationship Id="rId23" Type="http://schemas.microsoft.com/office/2017/10/relationships/person" Target="persons/person1.xml"/><Relationship Id="rId28" Type="http://schemas.microsoft.com/office/2017/10/relationships/person" Target="persons/person6.xml"/><Relationship Id="rId36" Type="http://schemas.microsoft.com/office/2017/10/relationships/person" Target="persons/person14.xml"/><Relationship Id="rId49" Type="http://schemas.microsoft.com/office/2017/10/relationships/person" Target="persons/person27.xml"/><Relationship Id="rId57" Type="http://schemas.microsoft.com/office/2017/10/relationships/person" Target="persons/person3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60" Type="http://schemas.microsoft.com/office/2017/10/relationships/person" Target="persons/person40.xml"/><Relationship Id="rId31" Type="http://schemas.microsoft.com/office/2017/10/relationships/person" Target="persons/person8.xml"/><Relationship Id="rId44" Type="http://schemas.microsoft.com/office/2017/10/relationships/person" Target="persons/person22.xml"/><Relationship Id="rId52" Type="http://schemas.microsoft.com/office/2017/10/relationships/person" Target="persons/person3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Relationship Id="rId56" Type="http://schemas.microsoft.com/office/2017/10/relationships/person" Target="persons/person42.xml"/><Relationship Id="rId48" Type="http://schemas.microsoft.com/office/2017/10/relationships/person" Target="persons/person29.xml"/><Relationship Id="rId43" Type="http://schemas.microsoft.com/office/2017/10/relationships/person" Target="persons/person25.xml"/><Relationship Id="rId35" Type="http://schemas.microsoft.com/office/2017/10/relationships/person" Target="persons/person17.xml"/><Relationship Id="rId27" Type="http://schemas.microsoft.com/office/2017/10/relationships/person" Target="persons/person12.xml"/><Relationship Id="rId30" Type="http://schemas.microsoft.com/office/2017/10/relationships/person" Target="persons/person9.xml"/><Relationship Id="rId22" Type="http://schemas.microsoft.com/office/2017/10/relationships/person" Target="persons/person4.xml"/><Relationship Id="rId8" Type="http://schemas.openxmlformats.org/officeDocument/2006/relationships/worksheet" Target="worksheets/sheet8.xml"/><Relationship Id="rId51" Type="http://schemas.microsoft.com/office/2017/10/relationships/person" Target="persons/person3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5" Type="http://schemas.microsoft.com/office/2017/10/relationships/person" Target="persons/person3.xml"/><Relationship Id="rId33" Type="http://schemas.microsoft.com/office/2017/10/relationships/person" Target="persons/person11.xml"/><Relationship Id="rId38" Type="http://schemas.microsoft.com/office/2017/10/relationships/person" Target="persons/person16.xml"/><Relationship Id="rId46" Type="http://schemas.microsoft.com/office/2017/10/relationships/person" Target="persons/person24.xml"/><Relationship Id="rId59" Type="http://schemas.microsoft.com/office/2017/10/relationships/person" Target="persons/person3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7</xdr:col>
      <xdr:colOff>1355725</xdr:colOff>
      <xdr:row>1</xdr:row>
      <xdr:rowOff>1143000</xdr:rowOff>
    </xdr:to>
    <xdr:pic>
      <xdr:nvPicPr>
        <xdr:cNvPr id="3" name="画像 2" descr="冬の建物と木" title="ヘッダー冬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7</xdr:col>
      <xdr:colOff>1406525</xdr:colOff>
      <xdr:row>1</xdr:row>
      <xdr:rowOff>1143000</xdr:rowOff>
    </xdr:to>
    <xdr:pic>
      <xdr:nvPicPr>
        <xdr:cNvPr id="2" name="画像 1" descr="冬の建物と木" title="ヘッダー冬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7</xdr:col>
      <xdr:colOff>1273175</xdr:colOff>
      <xdr:row>1</xdr:row>
      <xdr:rowOff>1143000</xdr:rowOff>
    </xdr:to>
    <xdr:pic>
      <xdr:nvPicPr>
        <xdr:cNvPr id="3" name="画像 2" descr="春の建物と木" title="ヘッダー春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7</xdr:col>
      <xdr:colOff>1273175</xdr:colOff>
      <xdr:row>1</xdr:row>
      <xdr:rowOff>1143000</xdr:rowOff>
    </xdr:to>
    <xdr:pic>
      <xdr:nvPicPr>
        <xdr:cNvPr id="2" name="画像 1" descr="春の建物と木" title="ヘッダー春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7</xdr:col>
      <xdr:colOff>1362075</xdr:colOff>
      <xdr:row>1</xdr:row>
      <xdr:rowOff>1143000</xdr:rowOff>
    </xdr:to>
    <xdr:pic>
      <xdr:nvPicPr>
        <xdr:cNvPr id="2" name="画像 1" descr="春の建物と木" title="ヘッダー春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7</xdr:col>
      <xdr:colOff>1558925</xdr:colOff>
      <xdr:row>1</xdr:row>
      <xdr:rowOff>1143000</xdr:rowOff>
    </xdr:to>
    <xdr:pic>
      <xdr:nvPicPr>
        <xdr:cNvPr id="3" name="画像 2" descr="夏の建物と木" title="ヘッダー夏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7</xdr:col>
      <xdr:colOff>1006475</xdr:colOff>
      <xdr:row>1</xdr:row>
      <xdr:rowOff>1143000</xdr:rowOff>
    </xdr:to>
    <xdr:pic>
      <xdr:nvPicPr>
        <xdr:cNvPr id="2" name="画像 1" descr="夏の建物と木" title="ヘッダー夏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483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7</xdr:col>
      <xdr:colOff>1019175</xdr:colOff>
      <xdr:row>1</xdr:row>
      <xdr:rowOff>1143000</xdr:rowOff>
    </xdr:to>
    <xdr:pic>
      <xdr:nvPicPr>
        <xdr:cNvPr id="2" name="画像 1" descr="夏の建物と木" title="ヘッダー夏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1289816</xdr:colOff>
      <xdr:row>1</xdr:row>
      <xdr:rowOff>0</xdr:rowOff>
    </xdr:from>
    <xdr:to>
      <xdr:col>7</xdr:col>
      <xdr:colOff>1273175</xdr:colOff>
      <xdr:row>1</xdr:row>
      <xdr:rowOff>1143000</xdr:rowOff>
    </xdr:to>
    <xdr:pic>
      <xdr:nvPicPr>
        <xdr:cNvPr id="3" name="画像 2" descr="秋の建物と木" title="ヘッダー秋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14141" y="114300"/>
          <a:ext cx="4187059" cy="1143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1289816</xdr:colOff>
      <xdr:row>1</xdr:row>
      <xdr:rowOff>0</xdr:rowOff>
    </xdr:from>
    <xdr:to>
      <xdr:col>7</xdr:col>
      <xdr:colOff>809625</xdr:colOff>
      <xdr:row>1</xdr:row>
      <xdr:rowOff>1143000</xdr:rowOff>
    </xdr:to>
    <xdr:pic>
      <xdr:nvPicPr>
        <xdr:cNvPr id="2" name="画像 1" descr="秋の建物と木" title="ヘッダー秋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14141" y="114300"/>
          <a:ext cx="4187059" cy="1143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1289816</xdr:colOff>
      <xdr:row>1</xdr:row>
      <xdr:rowOff>0</xdr:rowOff>
    </xdr:from>
    <xdr:to>
      <xdr:col>7</xdr:col>
      <xdr:colOff>1285875</xdr:colOff>
      <xdr:row>1</xdr:row>
      <xdr:rowOff>1143000</xdr:rowOff>
    </xdr:to>
    <xdr:pic>
      <xdr:nvPicPr>
        <xdr:cNvPr id="2" name="画像 1" descr="秋の建物と木" title="ヘッダー秋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14141" y="114300"/>
          <a:ext cx="4187059" cy="1143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画像 1" descr="冬の建物と木" title="ヘッダー冬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persons/person34.xml><?xml version="1.0" encoding="utf-8"?>
<personList xmlns="http://schemas.microsoft.com/office/spreadsheetml/2018/threadedcomments" xmlns:x="http://schemas.openxmlformats.org/spreadsheetml/2006/main"/>
</file>

<file path=xl/persons/person35.xml><?xml version="1.0" encoding="utf-8"?>
<personList xmlns="http://schemas.microsoft.com/office/spreadsheetml/2018/threadedcomments" xmlns:x="http://schemas.openxmlformats.org/spreadsheetml/2006/main"/>
</file>

<file path=xl/persons/person36.xml><?xml version="1.0" encoding="utf-8"?>
<personList xmlns="http://schemas.microsoft.com/office/spreadsheetml/2018/threadedcomments" xmlns:x="http://schemas.openxmlformats.org/spreadsheetml/2006/main"/>
</file>

<file path=xl/persons/person37.xml><?xml version="1.0" encoding="utf-8"?>
<personList xmlns="http://schemas.microsoft.com/office/spreadsheetml/2018/threadedcomments" xmlns:x="http://schemas.openxmlformats.org/spreadsheetml/2006/main"/>
</file>

<file path=xl/persons/person38.xml><?xml version="1.0" encoding="utf-8"?>
<personList xmlns="http://schemas.microsoft.com/office/spreadsheetml/2018/threadedcomments" xmlns:x="http://schemas.openxmlformats.org/spreadsheetml/2006/main"/>
</file>

<file path=xl/persons/person39.xml><?xml version="1.0" encoding="utf-8"?>
<personList xmlns="http://schemas.microsoft.com/office/spreadsheetml/2018/threadedcomments" xmlns:x="http://schemas.openxmlformats.org/spreadsheetml/2006/main"/>
</file>

<file path=xl/persons/person40.xml><?xml version="1.0" encoding="utf-8"?>
<personList xmlns="http://schemas.microsoft.com/office/spreadsheetml/2018/threadedcomments" xmlns:x="http://schemas.openxmlformats.org/spreadsheetml/2006/main"/>
</file>

<file path=xl/persons/person41.xml><?xml version="1.0" encoding="utf-8"?>
<personList xmlns="http://schemas.microsoft.com/office/spreadsheetml/2018/threadedcomments" xmlns:x="http://schemas.openxmlformats.org/spreadsheetml/2006/main"/>
</file>

<file path=xl/persons/person4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5">
      <a:majorFont>
        <a:latin typeface="Cambria"/>
        <a:ea typeface=""/>
        <a:cs typeface=""/>
      </a:majorFont>
      <a:minorFont>
        <a:latin typeface="Lucida Br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0.59999389629810485"/>
    <pageSetUpPr autoPageBreaks="0" fitToPage="1"/>
  </sheetPr>
  <dimension ref="A1:L15"/>
  <sheetViews>
    <sheetView showGridLines="0" topLeftCell="C2" zoomScale="98" zoomScaleNormal="98" workbookViewId="0">
      <selection activeCell="G5" sqref="G5"/>
    </sheetView>
  </sheetViews>
  <sheetFormatPr defaultColWidth="8.85546875" defaultRowHeight="15"/>
  <cols>
    <col min="1" max="1" width="1.78515625" style="19" customWidth="1"/>
    <col min="2" max="3" width="15.42578125" style="19" customWidth="1"/>
    <col min="4" max="4" width="14.5" style="19" customWidth="1"/>
    <col min="5" max="5" width="17.2109375" style="19" customWidth="1"/>
    <col min="6" max="6" width="15.42578125" style="19" customWidth="1"/>
    <col min="7" max="7" width="17.7109375" style="19" customWidth="1"/>
    <col min="8" max="8" width="15.42578125" style="19" customWidth="1"/>
    <col min="9" max="9" width="1.78515625" style="19" customWidth="1"/>
    <col min="10" max="10" width="8.78515625" style="19" customWidth="1"/>
    <col min="11" max="12" width="12.42578125" style="19" customWidth="1"/>
    <col min="13" max="13" width="1.78515625" style="19" customWidth="1"/>
    <col min="14" max="16384" width="8.85546875" style="19"/>
  </cols>
  <sheetData>
    <row r="1" spans="1:12" ht="9" customHeight="1">
      <c r="A1" s="1"/>
      <c r="B1" s="1"/>
      <c r="C1" s="1"/>
      <c r="D1" s="1"/>
      <c r="E1" s="1"/>
      <c r="F1" s="1"/>
      <c r="G1" s="1"/>
      <c r="H1" s="1"/>
      <c r="I1" s="1" t="s">
        <v>1</v>
      </c>
      <c r="J1" s="1"/>
      <c r="K1" s="1"/>
      <c r="L1" s="1"/>
    </row>
    <row r="2" spans="1:12" ht="100.5" customHeight="1">
      <c r="A2" s="1"/>
      <c r="B2" s="41" t="str">
        <f>CalendarYear&amp;"年"&amp;"1月"</f>
        <v>2023年1月</v>
      </c>
      <c r="C2" s="41"/>
      <c r="D2" s="41"/>
      <c r="E2" s="2"/>
      <c r="F2" s="2"/>
      <c r="G2" s="2"/>
      <c r="H2" s="3"/>
      <c r="I2" s="1"/>
      <c r="J2" s="1"/>
      <c r="K2" s="1"/>
      <c r="L2" s="1"/>
    </row>
    <row r="3" spans="1:12" s="20" customFormat="1" ht="19.5" customHeight="1" thickBot="1">
      <c r="A3" s="1"/>
      <c r="B3" s="4" t="str">
        <f>週の始まり</f>
        <v>日曜日</v>
      </c>
      <c r="C3" s="4" t="str">
        <f t="shared" ref="C3:H3" si="0">TEXT(C4,"aaaa")</f>
        <v>月曜日</v>
      </c>
      <c r="D3" s="4" t="str">
        <f t="shared" si="0"/>
        <v>火曜日</v>
      </c>
      <c r="E3" s="4" t="str">
        <f t="shared" si="0"/>
        <v>水曜日</v>
      </c>
      <c r="F3" s="4" t="str">
        <f t="shared" si="0"/>
        <v>木曜日</v>
      </c>
      <c r="G3" s="4" t="str">
        <f t="shared" si="0"/>
        <v>金曜日</v>
      </c>
      <c r="H3" s="4" t="str">
        <f t="shared" si="0"/>
        <v>土曜日</v>
      </c>
      <c r="I3" s="5"/>
      <c r="J3" s="5"/>
      <c r="K3" s="45" t="s">
        <v>2</v>
      </c>
      <c r="L3" s="45"/>
    </row>
    <row r="4" spans="1:12" s="21" customFormat="1" ht="19.5" customHeight="1">
      <c r="A4" s="6"/>
      <c r="B4" s="23">
        <f t="array" ref="B4:H4">DaysAndWeeks+DATE(CalendarYear,1,1)-WEEKDAY(DATE(CalendarYear,1,1),(週の始まり="月曜日")+1)+1</f>
        <v>44927</v>
      </c>
      <c r="C4" s="23">
        <v>44928</v>
      </c>
      <c r="D4" s="23">
        <v>44929</v>
      </c>
      <c r="E4" s="23">
        <v>44930</v>
      </c>
      <c r="F4" s="23">
        <v>44931</v>
      </c>
      <c r="G4" s="23">
        <v>44932</v>
      </c>
      <c r="H4" s="23">
        <v>44933</v>
      </c>
      <c r="I4" s="6"/>
      <c r="J4" s="6"/>
      <c r="K4" s="7" t="s">
        <v>3</v>
      </c>
      <c r="L4" s="8" t="s">
        <v>4</v>
      </c>
    </row>
    <row r="5" spans="1:12" s="22" customFormat="1" ht="48" customHeight="1">
      <c r="A5" s="9"/>
      <c r="B5" s="28" t="s">
        <v>7</v>
      </c>
      <c r="C5" s="28" t="s">
        <v>7</v>
      </c>
      <c r="D5" s="28" t="s">
        <v>7</v>
      </c>
      <c r="E5" s="28" t="s">
        <v>7</v>
      </c>
      <c r="F5" s="28" t="s">
        <v>7</v>
      </c>
      <c r="G5" s="30" t="s">
        <v>8</v>
      </c>
      <c r="H5" s="9"/>
      <c r="I5" s="9"/>
      <c r="J5" s="9"/>
      <c r="K5" s="10">
        <v>2023</v>
      </c>
      <c r="L5" s="11" t="s">
        <v>5</v>
      </c>
    </row>
    <row r="6" spans="1:12" s="21" customFormat="1" ht="19.5" customHeight="1">
      <c r="A6" s="6"/>
      <c r="B6" s="25">
        <f t="array" ref="B6:H6">DaysAndWeeks+DATE(CalendarYear,1,1)-WEEKDAY(DATE(CalendarYear,1,1),(週の始まり="月曜日")+1)+8</f>
        <v>44934</v>
      </c>
      <c r="C6" s="25">
        <v>44935</v>
      </c>
      <c r="D6" s="25">
        <v>44936</v>
      </c>
      <c r="E6" s="25">
        <v>44937</v>
      </c>
      <c r="F6" s="25">
        <v>44938</v>
      </c>
      <c r="G6" s="25">
        <v>44939</v>
      </c>
      <c r="H6" s="25">
        <v>44940</v>
      </c>
      <c r="I6" s="6"/>
      <c r="J6" s="6"/>
      <c r="K6" s="6"/>
      <c r="L6" s="6"/>
    </row>
    <row r="7" spans="1:12" s="22" customFormat="1" ht="48" customHeight="1">
      <c r="A7" s="9"/>
      <c r="B7" s="12"/>
      <c r="C7" s="12"/>
      <c r="D7" s="12"/>
      <c r="E7" s="12"/>
      <c r="F7" s="12"/>
      <c r="G7" s="12"/>
      <c r="H7" s="12"/>
      <c r="I7" s="9"/>
      <c r="J7" s="9"/>
      <c r="K7" s="9"/>
      <c r="L7" s="9"/>
    </row>
    <row r="8" spans="1:12" s="21" customFormat="1" ht="19.5" customHeight="1">
      <c r="A8" s="6"/>
      <c r="B8" s="23">
        <f t="array" ref="B8:H8">DaysAndWeeks+DATE(CalendarYear,1,1)-WEEKDAY(DATE(CalendarYear,1,1),(週の始まり="月曜日")+1)+15</f>
        <v>44941</v>
      </c>
      <c r="C8" s="23">
        <v>44942</v>
      </c>
      <c r="D8" s="23">
        <v>44943</v>
      </c>
      <c r="E8" s="23">
        <v>44944</v>
      </c>
      <c r="F8" s="23">
        <v>44945</v>
      </c>
      <c r="G8" s="23">
        <v>44946</v>
      </c>
      <c r="H8" s="23">
        <v>44947</v>
      </c>
      <c r="I8" s="6"/>
      <c r="J8" s="6"/>
      <c r="K8" s="6"/>
      <c r="L8" s="6"/>
    </row>
    <row r="9" spans="1:12" s="22" customFormat="1" ht="48" customHeight="1">
      <c r="A9" s="9"/>
      <c r="B9" s="9"/>
      <c r="C9" s="9"/>
      <c r="D9" s="9"/>
      <c r="E9" s="30" t="s">
        <v>9</v>
      </c>
      <c r="F9" s="9"/>
      <c r="G9" s="9"/>
      <c r="H9" s="9"/>
      <c r="I9" s="9"/>
      <c r="J9" s="9"/>
      <c r="K9" s="9"/>
      <c r="L9" s="9"/>
    </row>
    <row r="10" spans="1:12" s="21" customFormat="1" ht="19.5" customHeight="1">
      <c r="A10" s="6"/>
      <c r="B10" s="25">
        <f t="array" ref="B10:H10">DaysAndWeeks+DATE(CalendarYear,1,1)-WEEKDAY(DATE(CalendarYear,1,1),(週の始まり="月曜日")+1)+22</f>
        <v>44948</v>
      </c>
      <c r="C10" s="25">
        <v>44949</v>
      </c>
      <c r="D10" s="25">
        <v>44950</v>
      </c>
      <c r="E10" s="25">
        <v>44951</v>
      </c>
      <c r="F10" s="25">
        <v>44952</v>
      </c>
      <c r="G10" s="25">
        <v>44953</v>
      </c>
      <c r="H10" s="25">
        <v>44954</v>
      </c>
      <c r="I10" s="6"/>
      <c r="J10" s="6"/>
      <c r="K10" s="6"/>
      <c r="L10" s="6"/>
    </row>
    <row r="11" spans="1:12" s="22" customFormat="1" ht="48" customHeight="1">
      <c r="A11" s="9"/>
      <c r="B11" s="12"/>
      <c r="C11" s="12"/>
      <c r="D11" s="12"/>
      <c r="E11" s="12"/>
      <c r="F11" s="12"/>
      <c r="G11" s="12"/>
      <c r="H11" s="12"/>
      <c r="I11" s="9"/>
      <c r="J11" s="9"/>
      <c r="K11" s="9"/>
      <c r="L11" s="9"/>
    </row>
    <row r="12" spans="1:12" s="21" customFormat="1" ht="19.5" customHeight="1">
      <c r="A12" s="6"/>
      <c r="B12" s="23">
        <f t="array" ref="B12:H12">DaysAndWeeks+DATE(CalendarYear,1,1)-WEEKDAY(DATE(CalendarYear,1,1),(週の始まり="月曜日")+1)+29</f>
        <v>44955</v>
      </c>
      <c r="C12" s="23">
        <v>44956</v>
      </c>
      <c r="D12" s="23">
        <v>44957</v>
      </c>
      <c r="E12" s="23">
        <v>44958</v>
      </c>
      <c r="F12" s="23">
        <v>44959</v>
      </c>
      <c r="G12" s="23">
        <v>44960</v>
      </c>
      <c r="H12" s="23">
        <v>44961</v>
      </c>
      <c r="I12" s="6"/>
      <c r="J12" s="6"/>
      <c r="K12" s="6"/>
      <c r="L12" s="6"/>
    </row>
    <row r="13" spans="1:12" s="22" customFormat="1" ht="48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s="21" customFormat="1" ht="19.5" customHeight="1">
      <c r="A14" s="6"/>
      <c r="B14" s="25">
        <f t="array" ref="B14:C14">DaysAndWeeks+DATE(CalendarYear,1,1)-WEEKDAY(DATE(CalendarYear,1,1),(週の始まり="月曜日")+1)+36</f>
        <v>44962</v>
      </c>
      <c r="C14" s="25">
        <v>44963</v>
      </c>
      <c r="D14" s="42" t="s">
        <v>0</v>
      </c>
      <c r="E14" s="42"/>
      <c r="F14" s="42"/>
      <c r="G14" s="42"/>
      <c r="H14" s="42"/>
      <c r="I14" s="6"/>
      <c r="J14" s="6"/>
      <c r="K14" s="6"/>
      <c r="L14" s="6"/>
    </row>
    <row r="15" spans="1:12" s="22" customFormat="1" ht="48" customHeight="1">
      <c r="A15" s="9"/>
      <c r="B15" s="12"/>
      <c r="C15" s="12"/>
      <c r="D15" s="43" t="s">
        <v>6</v>
      </c>
      <c r="E15" s="44"/>
      <c r="F15" s="44"/>
      <c r="G15" s="44"/>
      <c r="H15" s="44"/>
      <c r="I15" s="9"/>
      <c r="J15" s="9"/>
      <c r="K15" s="9"/>
      <c r="L15" s="9"/>
    </row>
  </sheetData>
  <mergeCells count="4">
    <mergeCell ref="B2:D2"/>
    <mergeCell ref="D14:H14"/>
    <mergeCell ref="D15:H15"/>
    <mergeCell ref="K3:L3"/>
  </mergeCells>
  <phoneticPr fontId="1" type="noConversion"/>
  <conditionalFormatting sqref="B4:G4">
    <cfRule type="expression" dxfId="23" priority="23">
      <formula>DAY(B4)&gt;8</formula>
    </cfRule>
  </conditionalFormatting>
  <conditionalFormatting sqref="B12:H12 B14:C14">
    <cfRule type="expression" dxfId="22" priority="24">
      <formula>AND(DAY(B12)&gt;=1,DAY(B12)&lt;=15)</formula>
    </cfRule>
  </conditionalFormatting>
  <dataValidations count="13">
    <dataValidation type="list" errorStyle="warning" allowBlank="1" showInputMessage="1" showErrorMessage="1" error="リストから曜日を選びます。[キャンセル] を選択し、Alt キーを押しながら下矢印キーを押して、ドロップダウン リストから曜日を選びます。" prompt="このセルで、週の最初の曜日を選択します。Alt + 下矢印キーを押してドロップダウン リストを開きます。下矢印キーで移動し、Enter キーを押して選択します。" sqref="L5" xr:uid="{00000000-0002-0000-0000-000000000000}">
      <formula1>"日曜日, 月曜日"</formula1>
    </dataValidation>
    <dataValidation allowBlank="1" showInputMessage="1" showErrorMessage="1" prompt="このブックでは、カスタムの 1 か月カレンダーを作成します。この 1 月のワークシートを使って、すべての月の年および週の最初の曜日をカスタマイズします。各月は、個別のワークシート上にあります。" sqref="A1" xr:uid="{00000000-0002-0000-0000-000001000000}"/>
    <dataValidation allowBlank="1" showInputMessage="1" showErrorMessage="1" prompt="下のセルに年を入力します" sqref="K4" xr:uid="{00000000-0002-0000-0000-000002000000}"/>
    <dataValidation allowBlank="1" showInputMessage="1" showErrorMessage="1" prompt="下のセルで週の開始日を選択します" sqref="L4" xr:uid="{00000000-0002-0000-0000-000003000000}"/>
    <dataValidation allowBlank="1" showInputMessage="1" showErrorMessage="1" prompt="このセルに年を入力します" sqref="K5" xr:uid="{00000000-0002-0000-0000-000004000000}"/>
    <dataValidation allowBlank="1" showInputMessage="1" showErrorMessage="1" prompt="この行には、このカレンダーの曜日名が含まれます。このセルには、週の最初の曜日が含まれます。週の最初の曜日を変更するには、このワークシートのセル L5 に新しい曜日を入力します。" sqref="B3" xr:uid="{00000000-0002-0000-0000-000005000000}"/>
    <dataValidation allowBlank="1" showInputMessage="1" showErrorMessage="1" prompt="この行と行 6、8、10、12、14 には、週のカレンダー日が含まれます。このセルの数字が 1 でない場合は、それは前の月の日付のものです。セル D15 にメモを入力します。" sqref="B4" xr:uid="{00000000-0002-0000-0000-000006000000}"/>
    <dataValidation allowBlank="1" showInputMessage="1" showErrorMessage="1" prompt="このセルの年は、セル K5 に入力された年に基づいて自動的に更新されます。下のカレンダーには、前の月と次の月の日付が薄い色のフォントで表示されます。" sqref="B2:D2" xr:uid="{00000000-0002-0000-0000-000007000000}"/>
    <dataValidation allowBlank="1" showInputMessage="1" showErrorMessage="1" prompt="曜日は自動的に決定されます" sqref="C3:H3" xr:uid="{00000000-0002-0000-0000-000008000000}"/>
    <dataValidation allowBlank="1" showInputMessage="1" showErrorMessage="1" prompt="この行と行 7、9、11、13、15 は、一つ上のセルのカレンダー日に関連する毎日のメモを入力するためのセルです。" sqref="B5:F5" xr:uid="{00000000-0002-0000-0000-000009000000}"/>
    <dataValidation allowBlank="1" showInputMessage="1" prompt="このセルに毎月のメモを入力します" sqref="D15:H15" xr:uid="{00000000-0002-0000-0000-00000A000000}"/>
    <dataValidation allowBlank="1" showInputMessage="1" prompt="下のセルに毎月のメモを入力します" sqref="D14:H14" xr:uid="{00000000-0002-0000-0000-00000B000000}"/>
    <dataValidation allowBlank="1" showInputMessage="1" showErrorMessage="1" prompt="年を入力し、下のセルでカレンダーの最初の日を選択します。これらのカレンダー設定用のセルは印刷されません。" sqref="K3" xr:uid="{00000000-0002-0000-0000-00000C000000}"/>
  </dataValidations>
  <printOptions horizontalCentered="1"/>
  <pageMargins left="0.25" right="0.25" top="0.5" bottom="0.5" header="0.3" footer="0.3"/>
  <pageSetup paperSize="9" scale="93" orientation="landscape" horizontalDpi="4294967293" r:id="rId1"/>
  <headerFooter differentFirst="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59999389629810485"/>
    <pageSetUpPr fitToPage="1"/>
  </sheetPr>
  <dimension ref="A1:I15"/>
  <sheetViews>
    <sheetView showGridLines="0" topLeftCell="A8" zoomScaleNormal="100" workbookViewId="0">
      <selection activeCell="C6" sqref="C6"/>
    </sheetView>
  </sheetViews>
  <sheetFormatPr defaultColWidth="8.85546875" defaultRowHeight="15"/>
  <cols>
    <col min="1" max="1" width="1.78515625" style="19" customWidth="1"/>
    <col min="2" max="2" width="15.42578125" style="19" customWidth="1"/>
    <col min="3" max="3" width="18.35546875" style="19" customWidth="1"/>
    <col min="4" max="6" width="15.42578125" style="19" customWidth="1"/>
    <col min="7" max="8" width="17.140625" style="19" bestFit="1" customWidth="1"/>
    <col min="9" max="9" width="1.78515625" style="19" customWidth="1"/>
    <col min="10" max="16384" width="8.85546875" style="19"/>
  </cols>
  <sheetData>
    <row r="1" spans="1:9" ht="9" customHeight="1">
      <c r="A1" s="1"/>
      <c r="B1" s="1"/>
      <c r="C1" s="1"/>
      <c r="D1" s="1"/>
      <c r="E1" s="1"/>
      <c r="F1" s="1"/>
      <c r="G1" s="1"/>
      <c r="H1" s="1"/>
      <c r="I1" s="1" t="s">
        <v>1</v>
      </c>
    </row>
    <row r="2" spans="1:9" ht="100.5" customHeight="1">
      <c r="A2" s="1"/>
      <c r="B2" s="41" t="str">
        <f>CalendarYear&amp;"年"&amp;"2月"</f>
        <v>2023年2月</v>
      </c>
      <c r="C2" s="41"/>
      <c r="D2" s="41"/>
      <c r="E2" s="2"/>
      <c r="F2" s="2"/>
      <c r="G2" s="2"/>
      <c r="H2" s="3"/>
      <c r="I2" s="1"/>
    </row>
    <row r="3" spans="1:9" s="20" customFormat="1" ht="19.5" customHeight="1" thickBot="1">
      <c r="A3" s="1"/>
      <c r="B3" s="4" t="str">
        <f>週の始まり</f>
        <v>日曜日</v>
      </c>
      <c r="C3" s="4" t="str">
        <f t="shared" ref="C3:H3" si="0">TEXT(C4,"aaaa")</f>
        <v>月曜日</v>
      </c>
      <c r="D3" s="4" t="str">
        <f t="shared" si="0"/>
        <v>火曜日</v>
      </c>
      <c r="E3" s="4" t="str">
        <f t="shared" si="0"/>
        <v>水曜日</v>
      </c>
      <c r="F3" s="4" t="str">
        <f t="shared" si="0"/>
        <v>木曜日</v>
      </c>
      <c r="G3" s="4" t="str">
        <f t="shared" si="0"/>
        <v>金曜日</v>
      </c>
      <c r="H3" s="4" t="str">
        <f t="shared" si="0"/>
        <v>土曜日</v>
      </c>
      <c r="I3" s="5"/>
    </row>
    <row r="4" spans="1:9" s="21" customFormat="1" ht="19.5" customHeight="1">
      <c r="A4" s="6"/>
      <c r="B4" s="23">
        <f t="array" ref="B4:H4">DaysAndWeeks+DATE(CalendarYear,2,1)-WEEKDAY(DATE(CalendarYear,2,1),(週の始まり="月曜日")+1)+1</f>
        <v>44955</v>
      </c>
      <c r="C4" s="23">
        <v>44956</v>
      </c>
      <c r="D4" s="23">
        <v>44957</v>
      </c>
      <c r="E4" s="23">
        <v>44958</v>
      </c>
      <c r="F4" s="23">
        <v>44959</v>
      </c>
      <c r="G4" s="23">
        <v>44960</v>
      </c>
      <c r="H4" s="23">
        <v>44961</v>
      </c>
      <c r="I4" s="6"/>
    </row>
    <row r="5" spans="1:9" s="22" customFormat="1" ht="48" customHeight="1">
      <c r="A5" s="9"/>
      <c r="B5" s="9"/>
      <c r="C5" s="9"/>
      <c r="D5" s="9"/>
      <c r="E5" s="9"/>
      <c r="F5" s="9"/>
      <c r="G5" s="9"/>
      <c r="H5" s="9"/>
      <c r="I5" s="9"/>
    </row>
    <row r="6" spans="1:9" s="21" customFormat="1" ht="19.5" customHeight="1">
      <c r="A6" s="6"/>
      <c r="B6" s="25">
        <f t="array" ref="B6:H6">DaysAndWeeks+DATE(CalendarYear,2,1)-WEEKDAY(DATE(CalendarYear,2,1),(週の始まり="月曜日")+1)+8</f>
        <v>44962</v>
      </c>
      <c r="C6" s="25">
        <v>44963</v>
      </c>
      <c r="D6" s="25">
        <v>44964</v>
      </c>
      <c r="E6" s="25">
        <v>44965</v>
      </c>
      <c r="F6" s="25">
        <v>44966</v>
      </c>
      <c r="G6" s="25">
        <v>44967</v>
      </c>
      <c r="H6" s="25">
        <v>44968</v>
      </c>
      <c r="I6" s="6"/>
    </row>
    <row r="7" spans="1:9" s="22" customFormat="1" ht="51" customHeight="1">
      <c r="A7" s="9"/>
      <c r="B7" s="12"/>
      <c r="C7" s="12"/>
      <c r="D7" s="12"/>
      <c r="E7" s="12"/>
      <c r="F7" s="12"/>
      <c r="G7" s="31" t="s">
        <v>11</v>
      </c>
      <c r="H7" s="31" t="s">
        <v>14</v>
      </c>
      <c r="I7" s="9"/>
    </row>
    <row r="8" spans="1:9" s="21" customFormat="1" ht="19.5" customHeight="1">
      <c r="A8" s="6"/>
      <c r="B8" s="23">
        <f t="array" ref="B8:H8">DaysAndWeeks+DATE(CalendarYear,2,1)-WEEKDAY(DATE(CalendarYear,2,1),(週の始まり="月曜日")+1)+15</f>
        <v>44969</v>
      </c>
      <c r="C8" s="23">
        <v>44970</v>
      </c>
      <c r="D8" s="23">
        <v>44971</v>
      </c>
      <c r="E8" s="23">
        <v>44972</v>
      </c>
      <c r="F8" s="23">
        <v>44973</v>
      </c>
      <c r="G8" s="23">
        <v>44974</v>
      </c>
      <c r="H8" s="23">
        <v>44975</v>
      </c>
      <c r="I8" s="6"/>
    </row>
    <row r="9" spans="1:9" s="22" customFormat="1" ht="48" customHeight="1">
      <c r="A9" s="9"/>
      <c r="B9" s="9"/>
      <c r="C9" s="9"/>
      <c r="D9" s="9"/>
      <c r="E9" s="9"/>
      <c r="F9" s="9"/>
      <c r="G9" s="9"/>
      <c r="H9" s="30" t="s">
        <v>15</v>
      </c>
      <c r="I9" s="9"/>
    </row>
    <row r="10" spans="1:9" s="21" customFormat="1" ht="19.5" customHeight="1">
      <c r="A10" s="6"/>
      <c r="B10" s="25">
        <f t="array" ref="B10:H10">DaysAndWeeks+DATE(CalendarYear,2,1)-WEEKDAY(DATE(CalendarYear,2,1),(週の始まり="月曜日")+1)+22</f>
        <v>44976</v>
      </c>
      <c r="C10" s="25">
        <v>44977</v>
      </c>
      <c r="D10" s="25">
        <v>44978</v>
      </c>
      <c r="E10" s="25">
        <v>44979</v>
      </c>
      <c r="F10" s="25">
        <v>44980</v>
      </c>
      <c r="G10" s="25">
        <v>44981</v>
      </c>
      <c r="H10" s="25">
        <v>44982</v>
      </c>
      <c r="I10" s="6"/>
    </row>
    <row r="11" spans="1:9" s="22" customFormat="1" ht="51.5" customHeight="1">
      <c r="A11" s="9"/>
      <c r="B11" s="31" t="s">
        <v>13</v>
      </c>
      <c r="C11" s="31" t="s">
        <v>12</v>
      </c>
      <c r="D11" s="12"/>
      <c r="E11" s="29"/>
      <c r="F11" s="32" t="s">
        <v>16</v>
      </c>
      <c r="G11" s="12"/>
      <c r="H11" s="12"/>
      <c r="I11" s="9"/>
    </row>
    <row r="12" spans="1:9" s="21" customFormat="1" ht="19.5" customHeight="1">
      <c r="A12" s="6"/>
      <c r="B12" s="23">
        <f t="array" ref="B12:H12">DaysAndWeeks+DATE(CalendarYear,2,1)-WEEKDAY(DATE(CalendarYear,2,1),(週の始まり="月曜日")+1)+29</f>
        <v>44983</v>
      </c>
      <c r="C12" s="23">
        <v>44984</v>
      </c>
      <c r="D12" s="23">
        <v>44985</v>
      </c>
      <c r="E12" s="23">
        <v>44986</v>
      </c>
      <c r="F12" s="23">
        <v>44987</v>
      </c>
      <c r="G12" s="23">
        <v>44988</v>
      </c>
      <c r="H12" s="23">
        <v>44989</v>
      </c>
      <c r="I12" s="6"/>
    </row>
    <row r="13" spans="1:9" s="22" customFormat="1" ht="48" customHeight="1">
      <c r="A13" s="9"/>
      <c r="B13" s="9"/>
      <c r="C13" s="9"/>
      <c r="D13" s="9"/>
      <c r="E13" s="9"/>
      <c r="F13" s="9"/>
      <c r="G13" s="9"/>
      <c r="H13" s="9"/>
      <c r="I13" s="9"/>
    </row>
    <row r="14" spans="1:9" s="21" customFormat="1" ht="19.5" customHeight="1">
      <c r="A14" s="6"/>
      <c r="B14" s="25">
        <f t="array" ref="B14:C14">DaysAndWeeks+DATE(CalendarYear,2,1)-WEEKDAY(DATE(CalendarYear,2,1),(週の始まり="月曜日")+1)+36</f>
        <v>44990</v>
      </c>
      <c r="C14" s="25">
        <v>44991</v>
      </c>
      <c r="D14" s="42" t="s">
        <v>0</v>
      </c>
      <c r="E14" s="42"/>
      <c r="F14" s="42"/>
      <c r="G14" s="42"/>
      <c r="H14" s="42"/>
      <c r="I14" s="6"/>
    </row>
    <row r="15" spans="1:9" s="22" customFormat="1" ht="48" customHeight="1">
      <c r="A15" s="9"/>
      <c r="B15" s="12"/>
      <c r="C15" s="12"/>
      <c r="D15" s="46" t="s">
        <v>10</v>
      </c>
      <c r="E15" s="44"/>
      <c r="F15" s="44"/>
      <c r="G15" s="44"/>
      <c r="H15" s="44"/>
      <c r="I15" s="9"/>
    </row>
  </sheetData>
  <mergeCells count="3">
    <mergeCell ref="B2:D2"/>
    <mergeCell ref="D14:H14"/>
    <mergeCell ref="D15:H15"/>
  </mergeCells>
  <phoneticPr fontId="42"/>
  <conditionalFormatting sqref="B4:G4">
    <cfRule type="expression" dxfId="21" priority="1">
      <formula>DAY(B4)&gt;8</formula>
    </cfRule>
  </conditionalFormatting>
  <conditionalFormatting sqref="B12:H12 B14:C14">
    <cfRule type="expression" dxfId="20" priority="2">
      <formula>AND(DAY(B12)&gt;=1,DAY(B12)&lt;=15)</formula>
    </cfRule>
  </conditionalFormatting>
  <dataValidations count="8">
    <dataValidation allowBlank="1" showInputMessage="1" showErrorMessage="1" prompt="曜日は自動的に決定されます" sqref="C3:H3" xr:uid="{00000000-0002-0000-0100-000000000000}"/>
    <dataValidation allowBlank="1" showInputMessage="1" showErrorMessage="1" prompt="このセルの年は、1 月のワークシートに入力された年に基づいて自動的に更新されます。下のカレンダーには、前の月と次の月の日付が薄い色のフォントで表示されます。" sqref="B2:D2" xr:uid="{00000000-0002-0000-0100-000001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L5 で新しい曜日を選びます。" sqref="B3" xr:uid="{00000000-0002-0000-0100-000002000000}"/>
    <dataValidation allowBlank="1" showInputMessage="1" showErrorMessage="1" prompt="2 月の月間カレンダー" sqref="A1" xr:uid="{00000000-0002-0000-0100-000003000000}"/>
    <dataValidation allowBlank="1" showInputMessage="1" prompt="下のセルに毎月のメモを入力します" sqref="D14:H14" xr:uid="{00000000-0002-0000-0100-000004000000}"/>
    <dataValidation allowBlank="1" showInputMessage="1" prompt="このセルに毎月のメモを入力します" sqref="D15:H15" xr:uid="{00000000-0002-0000-0100-000005000000}"/>
    <dataValidation allowBlank="1" showInputMessage="1" showErrorMessage="1" prompt="この行と行 7、9、11、13、15 は、一つ上のセルのカレンダー日に関連する毎日のメモを入力するためのセルです。" sqref="B5" xr:uid="{00000000-0002-0000-0100-000006000000}"/>
    <dataValidation allowBlank="1" showInputMessage="1" showErrorMessage="1" prompt="この行と行 6、8、10、12、14 には、週のカレンダー日が含まれます。このセルの数字が 1 でない場合は、それは前の月の日付のものです。セル D15 にメモを入力します。" sqref="B4" xr:uid="{00000000-0002-0000-0100-000007000000}"/>
  </dataValidations>
  <printOptions horizontalCentered="1"/>
  <pageMargins left="0.25" right="0.25" top="0.5" bottom="0.5" header="0.3" footer="0.3"/>
  <pageSetup paperSize="9" scale="93" orientation="landscape" horizontalDpi="4294967293" r:id="rId1"/>
  <headerFooter differentFirst="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59999389629810485"/>
    <pageSetUpPr fitToPage="1"/>
  </sheetPr>
  <dimension ref="A1:I15"/>
  <sheetViews>
    <sheetView showGridLines="0" topLeftCell="A3" zoomScaleNormal="100" workbookViewId="0">
      <selection activeCell="D15" sqref="D15:H15"/>
    </sheetView>
  </sheetViews>
  <sheetFormatPr defaultColWidth="8.85546875" defaultRowHeight="15"/>
  <cols>
    <col min="1" max="1" width="1.78515625" style="19" customWidth="1"/>
    <col min="2" max="3" width="18.640625" style="19" customWidth="1"/>
    <col min="4" max="4" width="16.92578125" style="19" customWidth="1"/>
    <col min="5" max="5" width="18.640625" style="19" customWidth="1"/>
    <col min="6" max="6" width="15.42578125" style="19" customWidth="1"/>
    <col min="7" max="7" width="18.640625" style="19" customWidth="1"/>
    <col min="8" max="8" width="15.42578125" style="19" customWidth="1"/>
    <col min="9" max="9" width="1.78515625" style="19" customWidth="1"/>
    <col min="10" max="10" width="10.640625" style="19" customWidth="1"/>
    <col min="11" max="16384" width="8.85546875" style="19"/>
  </cols>
  <sheetData>
    <row r="1" spans="1:9" ht="9" customHeight="1">
      <c r="A1" s="1"/>
      <c r="B1" s="1"/>
      <c r="C1" s="1"/>
      <c r="D1" s="1"/>
      <c r="E1" s="1"/>
      <c r="F1" s="1"/>
      <c r="G1" s="1"/>
      <c r="H1" s="1"/>
      <c r="I1" s="1" t="s">
        <v>1</v>
      </c>
    </row>
    <row r="2" spans="1:9" ht="100.5" customHeight="1">
      <c r="A2" s="1"/>
      <c r="B2" s="47" t="str">
        <f>CalendarYear&amp;"年"&amp;"3月"</f>
        <v>2023年3月</v>
      </c>
      <c r="C2" s="47"/>
      <c r="D2" s="47"/>
      <c r="E2" s="2"/>
      <c r="F2" s="2"/>
      <c r="G2" s="2"/>
      <c r="H2" s="3"/>
      <c r="I2" s="1"/>
    </row>
    <row r="3" spans="1:9" s="20" customFormat="1" ht="19.5" customHeight="1" thickBot="1">
      <c r="A3" s="1"/>
      <c r="B3" s="13" t="str">
        <f>週の始まり</f>
        <v>日曜日</v>
      </c>
      <c r="C3" s="13" t="str">
        <f t="shared" ref="C3:H3" si="0">TEXT(C4,"aaaa")</f>
        <v>月曜日</v>
      </c>
      <c r="D3" s="13" t="str">
        <f t="shared" si="0"/>
        <v>火曜日</v>
      </c>
      <c r="E3" s="13" t="str">
        <f t="shared" si="0"/>
        <v>水曜日</v>
      </c>
      <c r="F3" s="13" t="str">
        <f t="shared" si="0"/>
        <v>木曜日</v>
      </c>
      <c r="G3" s="13" t="str">
        <f t="shared" si="0"/>
        <v>金曜日</v>
      </c>
      <c r="H3" s="13" t="str">
        <f t="shared" si="0"/>
        <v>土曜日</v>
      </c>
      <c r="I3" s="5"/>
    </row>
    <row r="4" spans="1:9" s="21" customFormat="1" ht="19.5" customHeight="1">
      <c r="A4" s="6"/>
      <c r="B4" s="23">
        <f t="array" ref="B4:H4">DaysAndWeeks+DATE(CalendarYear,3,1)-WEEKDAY(DATE(CalendarYear,3,1),(週の始まり="月曜日")+1)+1</f>
        <v>44983</v>
      </c>
      <c r="C4" s="23">
        <v>44984</v>
      </c>
      <c r="D4" s="23">
        <v>44985</v>
      </c>
      <c r="E4" s="23">
        <v>44986</v>
      </c>
      <c r="F4" s="23">
        <v>44987</v>
      </c>
      <c r="G4" s="23">
        <v>44988</v>
      </c>
      <c r="H4" s="23">
        <v>44989</v>
      </c>
      <c r="I4" s="6"/>
    </row>
    <row r="5" spans="1:9" s="22" customFormat="1" ht="48" customHeight="1">
      <c r="A5" s="9"/>
      <c r="B5" s="9"/>
      <c r="C5" s="9"/>
      <c r="D5" s="9"/>
      <c r="E5" s="9"/>
      <c r="F5" s="9"/>
      <c r="G5" s="9"/>
      <c r="H5" s="9"/>
      <c r="I5" s="9"/>
    </row>
    <row r="6" spans="1:9" s="21" customFormat="1" ht="19.5" customHeight="1">
      <c r="A6" s="6"/>
      <c r="B6" s="24">
        <f t="array" ref="B6:H6">DaysAndWeeks+DATE(CalendarYear,3,1)-WEEKDAY(DATE(CalendarYear,3,1),(週の始まり="月曜日")+1)+8</f>
        <v>44990</v>
      </c>
      <c r="C6" s="24">
        <v>44991</v>
      </c>
      <c r="D6" s="24">
        <v>44992</v>
      </c>
      <c r="E6" s="24">
        <v>44993</v>
      </c>
      <c r="F6" s="24">
        <v>44994</v>
      </c>
      <c r="G6" s="24">
        <v>44995</v>
      </c>
      <c r="H6" s="24">
        <v>44996</v>
      </c>
      <c r="I6" s="6"/>
    </row>
    <row r="7" spans="1:9" s="22" customFormat="1" ht="48" customHeight="1">
      <c r="A7" s="9"/>
      <c r="B7" s="14"/>
      <c r="C7" s="34" t="s">
        <v>19</v>
      </c>
      <c r="D7" s="14"/>
      <c r="E7" s="14"/>
      <c r="F7" s="14"/>
      <c r="G7" s="34" t="s">
        <v>23</v>
      </c>
      <c r="H7" s="14"/>
      <c r="I7" s="9"/>
    </row>
    <row r="8" spans="1:9" s="21" customFormat="1" ht="19.5" customHeight="1">
      <c r="A8" s="6"/>
      <c r="B8" s="23">
        <f t="array" ref="B8:H8">DaysAndWeeks+DATE(CalendarYear,3,1)-WEEKDAY(DATE(CalendarYear,3,1),(週の始まり="月曜日")+1)+15</f>
        <v>44997</v>
      </c>
      <c r="C8" s="23">
        <v>44998</v>
      </c>
      <c r="D8" s="23">
        <v>44999</v>
      </c>
      <c r="E8" s="23">
        <v>45000</v>
      </c>
      <c r="F8" s="23">
        <v>45001</v>
      </c>
      <c r="G8" s="23">
        <v>45002</v>
      </c>
      <c r="H8" s="23">
        <v>45003</v>
      </c>
      <c r="I8" s="6"/>
    </row>
    <row r="9" spans="1:9" s="22" customFormat="1" ht="48" customHeight="1">
      <c r="A9" s="9"/>
      <c r="B9" s="9"/>
      <c r="C9" s="30" t="s">
        <v>20</v>
      </c>
      <c r="D9" s="9"/>
      <c r="E9" s="9"/>
      <c r="F9" s="9"/>
      <c r="G9" s="9"/>
      <c r="H9" s="9"/>
      <c r="I9" s="9"/>
    </row>
    <row r="10" spans="1:9" s="21" customFormat="1" ht="19.5" customHeight="1">
      <c r="A10" s="6"/>
      <c r="B10" s="24">
        <f t="array" ref="B10:H10">DaysAndWeeks+DATE(CalendarYear,3,1)-WEEKDAY(DATE(CalendarYear,3,1),(週の始まり="月曜日")+1)+22</f>
        <v>45004</v>
      </c>
      <c r="C10" s="24">
        <v>45005</v>
      </c>
      <c r="D10" s="24">
        <v>45006</v>
      </c>
      <c r="E10" s="24">
        <v>45007</v>
      </c>
      <c r="F10" s="24">
        <v>45008</v>
      </c>
      <c r="G10" s="24">
        <v>45009</v>
      </c>
      <c r="H10" s="24">
        <v>45010</v>
      </c>
      <c r="I10" s="6"/>
    </row>
    <row r="11" spans="1:9" s="22" customFormat="1" ht="54" customHeight="1">
      <c r="A11" s="9"/>
      <c r="B11" s="14"/>
      <c r="C11" s="34" t="s">
        <v>21</v>
      </c>
      <c r="D11" s="34" t="s">
        <v>24</v>
      </c>
      <c r="E11" s="14"/>
      <c r="F11" s="14"/>
      <c r="G11" s="34" t="s">
        <v>23</v>
      </c>
      <c r="H11" s="14"/>
      <c r="I11" s="9"/>
    </row>
    <row r="12" spans="1:9" s="21" customFormat="1" ht="19.5" customHeight="1">
      <c r="A12" s="6"/>
      <c r="B12" s="23">
        <f t="array" ref="B12:H12">DaysAndWeeks+DATE(CalendarYear,3,1)-WEEKDAY(DATE(CalendarYear,3,1),(週の始まり="月曜日")+1)+29</f>
        <v>45011</v>
      </c>
      <c r="C12" s="23">
        <v>45012</v>
      </c>
      <c r="D12" s="23">
        <v>45013</v>
      </c>
      <c r="E12" s="23">
        <v>45014</v>
      </c>
      <c r="F12" s="23">
        <v>45015</v>
      </c>
      <c r="G12" s="23">
        <v>45016</v>
      </c>
      <c r="H12" s="23">
        <v>45017</v>
      </c>
      <c r="I12" s="6"/>
    </row>
    <row r="13" spans="1:9" s="22" customFormat="1" ht="56.5" customHeight="1">
      <c r="A13" s="9"/>
      <c r="B13" s="30" t="s">
        <v>17</v>
      </c>
      <c r="C13" s="30" t="s">
        <v>22</v>
      </c>
      <c r="D13" s="30" t="s">
        <v>18</v>
      </c>
      <c r="E13" s="30" t="s">
        <v>25</v>
      </c>
      <c r="F13" s="9"/>
      <c r="G13" s="9"/>
      <c r="H13" s="9"/>
      <c r="I13" s="9"/>
    </row>
    <row r="14" spans="1:9" s="21" customFormat="1" ht="19.5" customHeight="1">
      <c r="A14" s="6"/>
      <c r="B14" s="24">
        <f t="array" ref="B14:C14">DaysAndWeeks+DATE(CalendarYear,3,1)-WEEKDAY(DATE(CalendarYear,3,1),(週の始まり="月曜日")+1)+36</f>
        <v>45018</v>
      </c>
      <c r="C14" s="24">
        <v>45019</v>
      </c>
      <c r="D14" s="48" t="s">
        <v>0</v>
      </c>
      <c r="E14" s="48"/>
      <c r="F14" s="48"/>
      <c r="G14" s="48"/>
      <c r="H14" s="48"/>
      <c r="I14" s="6"/>
    </row>
    <row r="15" spans="1:9" s="22" customFormat="1" ht="68" customHeight="1">
      <c r="A15" s="9"/>
      <c r="B15" s="14"/>
      <c r="C15" s="14"/>
      <c r="D15" s="49" t="s">
        <v>26</v>
      </c>
      <c r="E15" s="50"/>
      <c r="F15" s="50"/>
      <c r="G15" s="50"/>
      <c r="H15" s="50"/>
      <c r="I15" s="9"/>
    </row>
  </sheetData>
  <mergeCells count="3">
    <mergeCell ref="B2:D2"/>
    <mergeCell ref="D14:H14"/>
    <mergeCell ref="D15:H15"/>
  </mergeCells>
  <phoneticPr fontId="42"/>
  <conditionalFormatting sqref="B4:G4">
    <cfRule type="expression" dxfId="19" priority="1">
      <formula>DAY(B4)&gt;8</formula>
    </cfRule>
  </conditionalFormatting>
  <conditionalFormatting sqref="B12:H12 B14:C14">
    <cfRule type="expression" dxfId="18" priority="2">
      <formula>AND(DAY(B12)&gt;=1,DAY(B12)&lt;=15)</formula>
    </cfRule>
  </conditionalFormatting>
  <dataValidations count="8">
    <dataValidation allowBlank="1" showInputMessage="1" showErrorMessage="1" prompt="3 月の月間カレンダー" sqref="A1" xr:uid="{00000000-0002-0000-0200-000000000000}"/>
    <dataValidation allowBlank="1" showInputMessage="1" showErrorMessage="1" prompt="このセルの年は、1 月のワークシートに入力された年に基づいて自動的に更新されます。下のカレンダーには、前の月と次の月の日付が薄い色のフォントで表示されます。" sqref="B2:D2" xr:uid="{00000000-0002-0000-0200-000001000000}"/>
    <dataValidation allowBlank="1" showInputMessage="1" showErrorMessage="1" prompt="曜日は自動的に決定されます" sqref="C3:H3" xr:uid="{00000000-0002-0000-0200-000002000000}"/>
    <dataValidation allowBlank="1" showInputMessage="1" showErrorMessage="1" prompt="この行と行 6、8、10、12、14 には、週のカレンダー日が含まれます。このセルの数字が 1 でない場合は、それは前の月の日付のものです。セル D15 にメモを入力します。" sqref="B4" xr:uid="{00000000-0002-0000-0200-000003000000}"/>
    <dataValidation allowBlank="1" showInputMessage="1" showErrorMessage="1" prompt="この行と行 7、9、11、13、15 は、一つ上のセルのカレンダー日に関連する毎日のメモを入力するためのセルです。" sqref="B5" xr:uid="{00000000-0002-0000-0200-000004000000}"/>
    <dataValidation allowBlank="1" showInputMessage="1" prompt="このセルに毎月のメモを入力します" sqref="D15:H15" xr:uid="{00000000-0002-0000-0200-000005000000}"/>
    <dataValidation allowBlank="1" showInputMessage="1" prompt="下のセルに毎月のメモを入力します" sqref="D14:H14" xr:uid="{00000000-0002-0000-0200-000006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L5 で新しい曜日を選びます。" sqref="B3" xr:uid="{00000000-0002-0000-0200-000007000000}"/>
  </dataValidations>
  <printOptions horizontalCentered="1"/>
  <pageMargins left="0.25" right="0.25" top="0.5" bottom="0.5" header="0.3" footer="0.3"/>
  <pageSetup paperSize="9" scale="87" orientation="landscape" horizontalDpi="4294967293" r:id="rId1"/>
  <headerFooter differentFirst="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0.59999389629810485"/>
    <pageSetUpPr fitToPage="1"/>
  </sheetPr>
  <dimension ref="A1:I15"/>
  <sheetViews>
    <sheetView showGridLines="0" topLeftCell="A5" workbookViewId="0">
      <selection activeCell="H13" sqref="H13"/>
    </sheetView>
  </sheetViews>
  <sheetFormatPr defaultColWidth="8.85546875" defaultRowHeight="15"/>
  <cols>
    <col min="1" max="1" width="1.78515625" style="19" customWidth="1"/>
    <col min="2" max="2" width="15.42578125" style="19" customWidth="1"/>
    <col min="3" max="4" width="18.640625" style="19" customWidth="1"/>
    <col min="5" max="5" width="15.42578125" style="19" customWidth="1"/>
    <col min="6" max="6" width="18.640625" style="19" customWidth="1"/>
    <col min="7" max="8" width="15.42578125" style="19" customWidth="1"/>
    <col min="9" max="9" width="1.78515625" style="19" customWidth="1"/>
    <col min="10" max="10" width="10.640625" style="19" customWidth="1"/>
    <col min="11" max="16384" width="8.85546875" style="19"/>
  </cols>
  <sheetData>
    <row r="1" spans="1:9" ht="9" customHeight="1">
      <c r="A1" s="1"/>
      <c r="B1" s="1"/>
      <c r="C1" s="1"/>
      <c r="D1" s="1"/>
      <c r="E1" s="1"/>
      <c r="F1" s="1"/>
      <c r="G1" s="1"/>
      <c r="H1" s="1"/>
      <c r="I1" s="1" t="s">
        <v>1</v>
      </c>
    </row>
    <row r="2" spans="1:9" ht="100.5" customHeight="1">
      <c r="A2" s="1"/>
      <c r="B2" s="47" t="str">
        <f>CalendarYear&amp;"年"&amp;"4月"</f>
        <v>2023年4月</v>
      </c>
      <c r="C2" s="47"/>
      <c r="D2" s="47"/>
      <c r="E2" s="2"/>
      <c r="F2" s="2"/>
      <c r="G2" s="2"/>
      <c r="H2" s="3"/>
      <c r="I2" s="1"/>
    </row>
    <row r="3" spans="1:9" s="20" customFormat="1" ht="19.5" customHeight="1" thickBot="1">
      <c r="A3" s="1"/>
      <c r="B3" s="13" t="str">
        <f>週の始まり</f>
        <v>日曜日</v>
      </c>
      <c r="C3" s="13" t="str">
        <f t="shared" ref="C3:H3" si="0">TEXT(C4,"aaaa")</f>
        <v>月曜日</v>
      </c>
      <c r="D3" s="13" t="str">
        <f t="shared" si="0"/>
        <v>火曜日</v>
      </c>
      <c r="E3" s="13" t="str">
        <f t="shared" si="0"/>
        <v>水曜日</v>
      </c>
      <c r="F3" s="13" t="str">
        <f t="shared" si="0"/>
        <v>木曜日</v>
      </c>
      <c r="G3" s="13" t="str">
        <f t="shared" si="0"/>
        <v>金曜日</v>
      </c>
      <c r="H3" s="13" t="str">
        <f t="shared" si="0"/>
        <v>土曜日</v>
      </c>
      <c r="I3" s="5"/>
    </row>
    <row r="4" spans="1:9" s="21" customFormat="1" ht="19.5" customHeight="1">
      <c r="A4" s="6"/>
      <c r="B4" s="23">
        <f t="array" ref="B4:H4">DaysAndWeeks+DATE(CalendarYear,4,1)-WEEKDAY(DATE(CalendarYear,4,1),(週の始まり="月曜日")+1)+1</f>
        <v>45011</v>
      </c>
      <c r="C4" s="23">
        <v>45012</v>
      </c>
      <c r="D4" s="23">
        <v>45013</v>
      </c>
      <c r="E4" s="23">
        <v>45014</v>
      </c>
      <c r="F4" s="23">
        <v>45015</v>
      </c>
      <c r="G4" s="23">
        <v>45016</v>
      </c>
      <c r="H4" s="23">
        <v>45017</v>
      </c>
      <c r="I4" s="6"/>
    </row>
    <row r="5" spans="1:9" s="22" customFormat="1" ht="48" customHeight="1">
      <c r="A5" s="9"/>
      <c r="B5" s="9"/>
      <c r="C5" s="9"/>
      <c r="D5" s="9"/>
      <c r="E5" s="9"/>
      <c r="F5" s="9"/>
      <c r="G5" s="9"/>
      <c r="H5" s="9"/>
      <c r="I5" s="9"/>
    </row>
    <row r="6" spans="1:9" s="21" customFormat="1" ht="19.5" customHeight="1">
      <c r="A6" s="6"/>
      <c r="B6" s="24">
        <f t="array" ref="B6:H6">DaysAndWeeks+DATE(CalendarYear,4,1)-WEEKDAY(DATE(CalendarYear,4,1),(週の始まり="月曜日")+1)+8</f>
        <v>45018</v>
      </c>
      <c r="C6" s="24">
        <v>45019</v>
      </c>
      <c r="D6" s="24">
        <v>45020</v>
      </c>
      <c r="E6" s="24">
        <v>45021</v>
      </c>
      <c r="F6" s="24">
        <v>45022</v>
      </c>
      <c r="G6" s="24">
        <v>45023</v>
      </c>
      <c r="H6" s="24">
        <v>45024</v>
      </c>
      <c r="I6" s="6"/>
    </row>
    <row r="7" spans="1:9" s="22" customFormat="1" ht="48" customHeight="1">
      <c r="A7" s="9"/>
      <c r="B7" s="14"/>
      <c r="C7" s="14"/>
      <c r="D7" s="14"/>
      <c r="E7" s="14"/>
      <c r="F7" s="14"/>
      <c r="G7" s="14"/>
      <c r="H7" s="14"/>
      <c r="I7" s="9"/>
    </row>
    <row r="8" spans="1:9" s="21" customFormat="1" ht="19.5" customHeight="1">
      <c r="A8" s="6"/>
      <c r="B8" s="23">
        <f t="array" ref="B8:H8">DaysAndWeeks+DATE(CalendarYear,4,1)-WEEKDAY(DATE(CalendarYear,4,1),(週の始まり="月曜日")+1)+15</f>
        <v>45025</v>
      </c>
      <c r="C8" s="23">
        <v>45026</v>
      </c>
      <c r="D8" s="23">
        <v>45027</v>
      </c>
      <c r="E8" s="23">
        <v>45028</v>
      </c>
      <c r="F8" s="23">
        <v>45029</v>
      </c>
      <c r="G8" s="23">
        <v>45030</v>
      </c>
      <c r="H8" s="23">
        <v>45031</v>
      </c>
      <c r="I8" s="6"/>
    </row>
    <row r="9" spans="1:9" s="22" customFormat="1" ht="48" customHeight="1">
      <c r="A9" s="9"/>
      <c r="B9" s="9"/>
      <c r="C9" s="30" t="s">
        <v>27</v>
      </c>
      <c r="D9" s="30" t="s">
        <v>28</v>
      </c>
      <c r="E9" s="9"/>
      <c r="F9" s="30" t="s">
        <v>29</v>
      </c>
      <c r="G9" s="9"/>
      <c r="H9" s="9"/>
      <c r="I9" s="9"/>
    </row>
    <row r="10" spans="1:9" s="21" customFormat="1" ht="19.5" customHeight="1">
      <c r="A10" s="6"/>
      <c r="B10" s="24">
        <f t="array" ref="B10:H10">DaysAndWeeks+DATE(CalendarYear,4,1)-WEEKDAY(DATE(CalendarYear,4,1),(週の始まり="月曜日")+1)+22</f>
        <v>45032</v>
      </c>
      <c r="C10" s="24">
        <v>45033</v>
      </c>
      <c r="D10" s="24">
        <v>45034</v>
      </c>
      <c r="E10" s="24">
        <v>45035</v>
      </c>
      <c r="F10" s="24">
        <v>45036</v>
      </c>
      <c r="G10" s="24">
        <v>45037</v>
      </c>
      <c r="H10" s="24">
        <v>45038</v>
      </c>
      <c r="I10" s="6"/>
    </row>
    <row r="11" spans="1:9" s="22" customFormat="1" ht="48" customHeight="1">
      <c r="A11" s="9"/>
      <c r="B11" s="14"/>
      <c r="C11" s="14"/>
      <c r="D11" s="14"/>
      <c r="E11" s="14"/>
      <c r="F11" s="14"/>
      <c r="G11" s="14"/>
      <c r="H11" s="14"/>
      <c r="I11" s="9"/>
    </row>
    <row r="12" spans="1:9" s="21" customFormat="1" ht="19.5" customHeight="1">
      <c r="A12" s="6"/>
      <c r="B12" s="23">
        <f t="array" ref="B12:H12">DaysAndWeeks+DATE(CalendarYear,4,1)-WEEKDAY(DATE(CalendarYear,4,1),(週の始まり="月曜日")+1)+29</f>
        <v>45039</v>
      </c>
      <c r="C12" s="23">
        <v>45040</v>
      </c>
      <c r="D12" s="23">
        <v>45041</v>
      </c>
      <c r="E12" s="23">
        <v>45042</v>
      </c>
      <c r="F12" s="23">
        <v>45043</v>
      </c>
      <c r="G12" s="23">
        <v>45044</v>
      </c>
      <c r="H12" s="23">
        <v>45045</v>
      </c>
      <c r="I12" s="6"/>
    </row>
    <row r="13" spans="1:9" s="22" customFormat="1" ht="53.5" customHeight="1">
      <c r="A13" s="9"/>
      <c r="B13" s="9"/>
      <c r="C13" s="9"/>
      <c r="D13" s="9"/>
      <c r="E13" s="9"/>
      <c r="F13" s="9"/>
      <c r="G13" s="9"/>
      <c r="H13" s="30" t="s">
        <v>30</v>
      </c>
      <c r="I13" s="9"/>
    </row>
    <row r="14" spans="1:9" s="21" customFormat="1" ht="19.5" customHeight="1">
      <c r="A14" s="6"/>
      <c r="B14" s="24">
        <f t="array" ref="B14:C14">DaysAndWeeks+DATE(CalendarYear,4,1)-WEEKDAY(DATE(CalendarYear,4,1),(週の始まり="月曜日")+1)+36</f>
        <v>45046</v>
      </c>
      <c r="C14" s="24">
        <v>45047</v>
      </c>
      <c r="D14" s="48" t="s">
        <v>0</v>
      </c>
      <c r="E14" s="48"/>
      <c r="F14" s="48"/>
      <c r="G14" s="48"/>
      <c r="H14" s="48"/>
      <c r="I14" s="6"/>
    </row>
    <row r="15" spans="1:9" s="22" customFormat="1" ht="48" customHeight="1">
      <c r="A15" s="9"/>
      <c r="B15" s="14"/>
      <c r="C15" s="14"/>
      <c r="D15" s="49" t="s">
        <v>10</v>
      </c>
      <c r="E15" s="50"/>
      <c r="F15" s="50"/>
      <c r="G15" s="50"/>
      <c r="H15" s="50"/>
      <c r="I15" s="9"/>
    </row>
  </sheetData>
  <mergeCells count="3">
    <mergeCell ref="B2:D2"/>
    <mergeCell ref="D14:H14"/>
    <mergeCell ref="D15:H15"/>
  </mergeCells>
  <phoneticPr fontId="42"/>
  <conditionalFormatting sqref="B4:G4">
    <cfRule type="expression" dxfId="17" priority="1">
      <formula>DAY(B4)&gt;8</formula>
    </cfRule>
  </conditionalFormatting>
  <conditionalFormatting sqref="B12:H12 B14:C14">
    <cfRule type="expression" dxfId="16" priority="2">
      <formula>AND(DAY(B12)&gt;=1,DAY(B12)&lt;=15)</formula>
    </cfRule>
  </conditionalFormatting>
  <dataValidations count="8">
    <dataValidation allowBlank="1" showInputMessage="1" showErrorMessage="1" prompt="曜日は自動的に決定されます" sqref="C3:H3" xr:uid="{00000000-0002-0000-0300-000000000000}"/>
    <dataValidation allowBlank="1" showInputMessage="1" showErrorMessage="1" prompt="このセルの年は、1 月のワークシートに入力された年に基づいて自動的に更新されます。下のカレンダーには、前の月と次の月の日付が薄い色のフォントで表示されます。" sqref="B2:D2" xr:uid="{00000000-0002-0000-0300-000001000000}"/>
    <dataValidation allowBlank="1" showInputMessage="1" showErrorMessage="1" prompt="4 月の月間カレンダー" sqref="A1" xr:uid="{00000000-0002-0000-0300-000002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L5 で新しい曜日を選びます。" sqref="B3" xr:uid="{00000000-0002-0000-0300-000003000000}"/>
    <dataValidation allowBlank="1" showInputMessage="1" prompt="下のセルに毎月のメモを入力します" sqref="D14:H14" xr:uid="{00000000-0002-0000-0300-000004000000}"/>
    <dataValidation allowBlank="1" showInputMessage="1" prompt="このセルに毎月のメモを入力します" sqref="D15:H15" xr:uid="{00000000-0002-0000-0300-000005000000}"/>
    <dataValidation allowBlank="1" showInputMessage="1" showErrorMessage="1" prompt="この行と行 7、9、11、13、15 は、一つ上のセルのカレンダー日に関連する毎日のメモを入力するためのセルです。" sqref="B5" xr:uid="{00000000-0002-0000-0300-000006000000}"/>
    <dataValidation allowBlank="1" showInputMessage="1" showErrorMessage="1" prompt="この行と行 6、8、10、12、14 には、週のカレンダー日が含まれます。このセルの数字が 1 でない場合は、それは前の月の日付のものです。セル D15 にメモを入力します。" sqref="B4" xr:uid="{00000000-0002-0000-0300-000007000000}"/>
  </dataValidations>
  <printOptions horizontalCentered="1"/>
  <pageMargins left="0.25" right="0.25" top="0.5" bottom="0.5" header="0.3" footer="0.3"/>
  <pageSetup paperSize="9" scale="98" orientation="landscape" r:id="rId1"/>
  <headerFooter differentFirst="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 tint="0.59999389629810485"/>
    <pageSetUpPr fitToPage="1"/>
  </sheetPr>
  <dimension ref="A1:I15"/>
  <sheetViews>
    <sheetView showGridLines="0" topLeftCell="B10" workbookViewId="0">
      <selection activeCell="D7" sqref="D7"/>
    </sheetView>
  </sheetViews>
  <sheetFormatPr defaultColWidth="8.85546875" defaultRowHeight="15"/>
  <cols>
    <col min="1" max="1" width="1.78515625" style="19" customWidth="1"/>
    <col min="2" max="5" width="15.42578125" style="19" customWidth="1"/>
    <col min="6" max="6" width="17.640625" style="19" customWidth="1"/>
    <col min="7" max="8" width="15.42578125" style="19" customWidth="1"/>
    <col min="9" max="9" width="1.78515625" style="19" customWidth="1"/>
    <col min="10" max="10" width="10.640625" style="19" customWidth="1"/>
    <col min="11" max="16384" width="8.85546875" style="19"/>
  </cols>
  <sheetData>
    <row r="1" spans="1:9" ht="9" customHeight="1">
      <c r="A1" s="1"/>
      <c r="B1" s="1"/>
      <c r="C1" s="1"/>
      <c r="D1" s="1"/>
      <c r="E1" s="1"/>
      <c r="F1" s="1"/>
      <c r="G1" s="1"/>
      <c r="H1" s="1"/>
      <c r="I1" s="1" t="s">
        <v>1</v>
      </c>
    </row>
    <row r="2" spans="1:9" ht="100.5" customHeight="1">
      <c r="A2" s="1"/>
      <c r="B2" s="47" t="str">
        <f>CalendarYear&amp;"年"&amp;"5月"</f>
        <v>2023年5月</v>
      </c>
      <c r="C2" s="47"/>
      <c r="D2" s="47"/>
      <c r="E2" s="2"/>
      <c r="F2" s="2"/>
      <c r="G2" s="2"/>
      <c r="H2" s="3"/>
      <c r="I2" s="1"/>
    </row>
    <row r="3" spans="1:9" s="20" customFormat="1" ht="19.5" customHeight="1" thickBot="1">
      <c r="A3" s="1"/>
      <c r="B3" s="13" t="str">
        <f>週の始まり</f>
        <v>日曜日</v>
      </c>
      <c r="C3" s="13" t="str">
        <f t="shared" ref="C3:H3" si="0">TEXT(C4,"aaaa")</f>
        <v>月曜日</v>
      </c>
      <c r="D3" s="13" t="str">
        <f t="shared" si="0"/>
        <v>火曜日</v>
      </c>
      <c r="E3" s="13" t="str">
        <f t="shared" si="0"/>
        <v>水曜日</v>
      </c>
      <c r="F3" s="13" t="str">
        <f t="shared" si="0"/>
        <v>木曜日</v>
      </c>
      <c r="G3" s="13" t="str">
        <f t="shared" si="0"/>
        <v>金曜日</v>
      </c>
      <c r="H3" s="13" t="str">
        <f t="shared" si="0"/>
        <v>土曜日</v>
      </c>
      <c r="I3" s="5"/>
    </row>
    <row r="4" spans="1:9" s="21" customFormat="1" ht="19.5" customHeight="1">
      <c r="A4" s="6"/>
      <c r="B4" s="23">
        <f t="array" ref="B4:H4">DaysAndWeeks+DATE(CalendarYear,5,1)-WEEKDAY(DATE(CalendarYear,5,1),(週の始まり="月曜日")+1)+1</f>
        <v>45046</v>
      </c>
      <c r="C4" s="23">
        <v>45047</v>
      </c>
      <c r="D4" s="23">
        <v>45048</v>
      </c>
      <c r="E4" s="23">
        <v>45049</v>
      </c>
      <c r="F4" s="23">
        <v>45050</v>
      </c>
      <c r="G4" s="23">
        <v>45051</v>
      </c>
      <c r="H4" s="23">
        <v>45052</v>
      </c>
      <c r="I4" s="6"/>
    </row>
    <row r="5" spans="1:9" s="22" customFormat="1" ht="55" customHeight="1">
      <c r="A5" s="9"/>
      <c r="B5" s="9"/>
      <c r="C5" s="9"/>
      <c r="D5" s="9"/>
      <c r="E5" s="28" t="s">
        <v>33</v>
      </c>
      <c r="F5" s="28" t="s">
        <v>32</v>
      </c>
      <c r="G5" s="28" t="s">
        <v>31</v>
      </c>
      <c r="H5" s="9"/>
      <c r="I5" s="9"/>
    </row>
    <row r="6" spans="1:9" s="21" customFormat="1" ht="19.5" customHeight="1">
      <c r="A6" s="6"/>
      <c r="B6" s="24">
        <f t="array" ref="B6:H6">DaysAndWeeks+DATE(CalendarYear,5,1)-WEEKDAY(DATE(CalendarYear,5,1),(週の始まり="月曜日")+1)+8</f>
        <v>45053</v>
      </c>
      <c r="C6" s="24">
        <v>45054</v>
      </c>
      <c r="D6" s="24">
        <v>45055</v>
      </c>
      <c r="E6" s="24">
        <v>45056</v>
      </c>
      <c r="F6" s="24">
        <v>45057</v>
      </c>
      <c r="G6" s="24">
        <v>45058</v>
      </c>
      <c r="H6" s="24">
        <v>45059</v>
      </c>
      <c r="I6" s="6"/>
    </row>
    <row r="7" spans="1:9" s="22" customFormat="1" ht="48" customHeight="1">
      <c r="A7" s="9"/>
      <c r="B7" s="14"/>
      <c r="C7" s="14"/>
      <c r="D7" s="14"/>
      <c r="E7" s="14"/>
      <c r="F7" s="34" t="s">
        <v>35</v>
      </c>
      <c r="G7" s="14"/>
      <c r="H7" s="14"/>
      <c r="I7" s="9"/>
    </row>
    <row r="8" spans="1:9" s="21" customFormat="1" ht="19.5" customHeight="1">
      <c r="A8" s="6"/>
      <c r="B8" s="23">
        <f t="array" ref="B8:H8">DaysAndWeeks+DATE(CalendarYear,5,1)-WEEKDAY(DATE(CalendarYear,5,1),(週の始まり="月曜日")+1)+15</f>
        <v>45060</v>
      </c>
      <c r="C8" s="23">
        <v>45061</v>
      </c>
      <c r="D8" s="23">
        <v>45062</v>
      </c>
      <c r="E8" s="23">
        <v>45063</v>
      </c>
      <c r="F8" s="23">
        <v>45064</v>
      </c>
      <c r="G8" s="23">
        <v>45065</v>
      </c>
      <c r="H8" s="23">
        <v>45066</v>
      </c>
      <c r="I8" s="6"/>
    </row>
    <row r="9" spans="1:9" s="22" customFormat="1" ht="48" customHeight="1">
      <c r="A9" s="9"/>
      <c r="B9" s="9"/>
      <c r="C9" s="9"/>
      <c r="D9" s="9"/>
      <c r="E9" s="9"/>
      <c r="F9" s="9"/>
      <c r="G9" s="9"/>
      <c r="H9" s="9"/>
      <c r="I9" s="9"/>
    </row>
    <row r="10" spans="1:9" s="21" customFormat="1" ht="19.5" customHeight="1">
      <c r="A10" s="6"/>
      <c r="B10" s="24">
        <f t="array" ref="B10:H10">DaysAndWeeks+DATE(CalendarYear,5,1)-WEEKDAY(DATE(CalendarYear,5,1),(週の始まり="月曜日")+1)+22</f>
        <v>45067</v>
      </c>
      <c r="C10" s="24">
        <v>45068</v>
      </c>
      <c r="D10" s="24">
        <v>45069</v>
      </c>
      <c r="E10" s="24">
        <v>45070</v>
      </c>
      <c r="F10" s="24">
        <v>45071</v>
      </c>
      <c r="G10" s="24">
        <v>45072</v>
      </c>
      <c r="H10" s="24">
        <v>45073</v>
      </c>
      <c r="I10" s="6"/>
    </row>
    <row r="11" spans="1:9" s="22" customFormat="1" ht="48" customHeight="1">
      <c r="A11" s="9"/>
      <c r="B11" s="14"/>
      <c r="C11" s="14"/>
      <c r="D11" s="14"/>
      <c r="E11" s="14"/>
      <c r="F11" s="14"/>
      <c r="G11" s="14"/>
      <c r="H11" s="14"/>
      <c r="I11" s="9"/>
    </row>
    <row r="12" spans="1:9" s="21" customFormat="1" ht="19.5" customHeight="1">
      <c r="A12" s="6"/>
      <c r="B12" s="23">
        <f t="array" ref="B12:H12">DaysAndWeeks+DATE(CalendarYear,5,1)-WEEKDAY(DATE(CalendarYear,5,1),(週の始まり="月曜日")+1)+29</f>
        <v>45074</v>
      </c>
      <c r="C12" s="23">
        <v>45075</v>
      </c>
      <c r="D12" s="23">
        <v>45076</v>
      </c>
      <c r="E12" s="23">
        <v>45077</v>
      </c>
      <c r="F12" s="23">
        <v>45078</v>
      </c>
      <c r="G12" s="23">
        <v>45079</v>
      </c>
      <c r="H12" s="23">
        <v>45080</v>
      </c>
      <c r="I12" s="6"/>
    </row>
    <row r="13" spans="1:9" s="22" customFormat="1" ht="48" customHeight="1">
      <c r="A13" s="9"/>
      <c r="B13" s="9"/>
      <c r="C13" s="9"/>
      <c r="D13" s="9"/>
      <c r="E13" s="9"/>
      <c r="F13" s="9"/>
      <c r="G13" s="9"/>
      <c r="H13" s="9"/>
      <c r="I13" s="9"/>
    </row>
    <row r="14" spans="1:9" s="21" customFormat="1" ht="19.5" customHeight="1">
      <c r="A14" s="6"/>
      <c r="B14" s="24">
        <f t="array" ref="B14:C14">DaysAndWeeks+DATE(CalendarYear,5,1)-WEEKDAY(DATE(CalendarYear,5,1),(週の始まり="月曜日")+1)+36</f>
        <v>45081</v>
      </c>
      <c r="C14" s="24">
        <v>45082</v>
      </c>
      <c r="D14" s="48" t="s">
        <v>0</v>
      </c>
      <c r="E14" s="48"/>
      <c r="F14" s="48"/>
      <c r="G14" s="48"/>
      <c r="H14" s="48"/>
      <c r="I14" s="6"/>
    </row>
    <row r="15" spans="1:9" s="22" customFormat="1" ht="56.5" customHeight="1">
      <c r="A15" s="9"/>
      <c r="B15" s="14"/>
      <c r="C15" s="14"/>
      <c r="D15" s="51" t="s">
        <v>34</v>
      </c>
      <c r="E15" s="50"/>
      <c r="F15" s="50"/>
      <c r="G15" s="50"/>
      <c r="H15" s="50"/>
      <c r="I15" s="9"/>
    </row>
  </sheetData>
  <mergeCells count="3">
    <mergeCell ref="B2:D2"/>
    <mergeCell ref="D14:H14"/>
    <mergeCell ref="D15:H15"/>
  </mergeCells>
  <phoneticPr fontId="42"/>
  <conditionalFormatting sqref="B4:G4">
    <cfRule type="expression" dxfId="15" priority="1">
      <formula>DAY(B4)&gt;8</formula>
    </cfRule>
  </conditionalFormatting>
  <conditionalFormatting sqref="B12:H12 B14:C14">
    <cfRule type="expression" dxfId="14" priority="2">
      <formula>AND(DAY(B12)&gt;=1,DAY(B12)&lt;=15)</formula>
    </cfRule>
  </conditionalFormatting>
  <dataValidations count="8">
    <dataValidation allowBlank="1" showInputMessage="1" showErrorMessage="1" prompt="曜日は自動的に決定されます" sqref="C3:H3" xr:uid="{00000000-0002-0000-0400-000000000000}"/>
    <dataValidation allowBlank="1" showInputMessage="1" showErrorMessage="1" prompt="このセルの年は、1 月のワークシートに入力された年に基づいて自動的に更新されます。下のカレンダーには、前の月と次の月の日付が薄い色のフォントで表示されます。" sqref="B2:D2" xr:uid="{00000000-0002-0000-0400-000001000000}"/>
    <dataValidation allowBlank="1" showInputMessage="1" showErrorMessage="1" prompt="5 月の月間カレンダー" sqref="A1" xr:uid="{00000000-0002-0000-0400-000002000000}"/>
    <dataValidation allowBlank="1" showInputMessage="1" showErrorMessage="1" prompt="この行と行 6、8、10、12、14 には、週のカレンダー日が含まれます。このセルの数字が 1 でない場合は、それは前の月の日付のものです。セル D15 にメモを入力します。" sqref="B4" xr:uid="{00000000-0002-0000-0400-000003000000}"/>
    <dataValidation allowBlank="1" showInputMessage="1" showErrorMessage="1" prompt="この行と行 7、9、11、13、15 は、一つ上のセルのカレンダー日に関連する毎日のメモを入力するためのセルです。" sqref="B5" xr:uid="{00000000-0002-0000-0400-000004000000}"/>
    <dataValidation allowBlank="1" showInputMessage="1" prompt="このセルに毎月のメモを入力します" sqref="D15:H15" xr:uid="{00000000-0002-0000-0400-000005000000}"/>
    <dataValidation allowBlank="1" showInputMessage="1" prompt="下のセルに毎月のメモを入力します" sqref="D14:H14" xr:uid="{00000000-0002-0000-0400-000006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L5 で新しい曜日を選びます。" sqref="B3" xr:uid="{00000000-0002-0000-0400-000007000000}"/>
  </dataValidations>
  <printOptions horizontalCentered="1"/>
  <pageMargins left="0.25" right="0.25" top="0.5" bottom="0.5" header="0.3" footer="0.3"/>
  <pageSetup paperSize="9" scale="90" orientation="landscape" horizontalDpi="4294967293" r:id="rId1"/>
  <headerFooter differentFirst="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7" tint="0.59999389629810485"/>
    <pageSetUpPr fitToPage="1"/>
  </sheetPr>
  <dimension ref="A1:I15"/>
  <sheetViews>
    <sheetView showGridLines="0" topLeftCell="A10" workbookViewId="0">
      <selection activeCell="D15" sqref="D15:H15"/>
    </sheetView>
  </sheetViews>
  <sheetFormatPr defaultColWidth="8.85546875" defaultRowHeight="15"/>
  <cols>
    <col min="1" max="1" width="1.78515625" style="19" customWidth="1"/>
    <col min="2" max="2" width="20.5" style="19" customWidth="1"/>
    <col min="3" max="3" width="14.35546875" style="19" customWidth="1"/>
    <col min="4" max="4" width="15.42578125" style="19" customWidth="1"/>
    <col min="5" max="5" width="22.35546875" style="19" customWidth="1"/>
    <col min="6" max="7" width="15.42578125" style="19" customWidth="1"/>
    <col min="8" max="8" width="21.42578125" style="19" customWidth="1"/>
    <col min="9" max="9" width="1.78515625" style="19" customWidth="1"/>
    <col min="10" max="10" width="10.640625" style="19" customWidth="1"/>
    <col min="11" max="16384" width="8.85546875" style="19"/>
  </cols>
  <sheetData>
    <row r="1" spans="1:9" ht="9" customHeight="1">
      <c r="A1" s="1"/>
      <c r="B1" s="1"/>
      <c r="C1" s="1"/>
      <c r="D1" s="1"/>
      <c r="E1" s="1"/>
      <c r="F1" s="1"/>
      <c r="G1" s="1"/>
      <c r="H1" s="1"/>
      <c r="I1" s="1" t="s">
        <v>1</v>
      </c>
    </row>
    <row r="2" spans="1:9" ht="100.5" customHeight="1">
      <c r="A2" s="1"/>
      <c r="B2" s="52" t="str">
        <f>CalendarYear&amp;"年"&amp;"6月"</f>
        <v>2023年6月</v>
      </c>
      <c r="C2" s="52"/>
      <c r="D2" s="52"/>
      <c r="E2" s="2"/>
      <c r="F2" s="2"/>
      <c r="G2" s="2"/>
      <c r="H2" s="3"/>
      <c r="I2" s="1"/>
    </row>
    <row r="3" spans="1:9" s="20" customFormat="1" ht="19.5" customHeight="1" thickBot="1">
      <c r="A3" s="1"/>
      <c r="B3" s="15" t="str">
        <f>週の始まり</f>
        <v>日曜日</v>
      </c>
      <c r="C3" s="15" t="str">
        <f t="shared" ref="C3:H3" si="0">TEXT(C4,"aaaa")</f>
        <v>月曜日</v>
      </c>
      <c r="D3" s="15" t="str">
        <f t="shared" si="0"/>
        <v>火曜日</v>
      </c>
      <c r="E3" s="15" t="str">
        <f t="shared" si="0"/>
        <v>水曜日</v>
      </c>
      <c r="F3" s="15" t="str">
        <f t="shared" si="0"/>
        <v>木曜日</v>
      </c>
      <c r="G3" s="15" t="str">
        <f t="shared" si="0"/>
        <v>金曜日</v>
      </c>
      <c r="H3" s="15" t="str">
        <f t="shared" si="0"/>
        <v>土曜日</v>
      </c>
      <c r="I3" s="5"/>
    </row>
    <row r="4" spans="1:9" s="21" customFormat="1" ht="19.5" customHeight="1">
      <c r="A4" s="6"/>
      <c r="B4" s="23">
        <f t="array" ref="B4:H4">DaysAndWeeks+DATE(CalendarYear,6,1)-WEEKDAY(DATE(CalendarYear,6,1),(週の始まり="月曜日")+1)+1</f>
        <v>45074</v>
      </c>
      <c r="C4" s="23">
        <v>45075</v>
      </c>
      <c r="D4" s="23">
        <v>45076</v>
      </c>
      <c r="E4" s="23">
        <v>45077</v>
      </c>
      <c r="F4" s="23">
        <v>45078</v>
      </c>
      <c r="G4" s="23">
        <v>45079</v>
      </c>
      <c r="H4" s="23">
        <v>45080</v>
      </c>
      <c r="I4" s="6"/>
    </row>
    <row r="5" spans="1:9" s="22" customFormat="1" ht="48" customHeight="1">
      <c r="A5" s="9"/>
      <c r="B5" s="9"/>
      <c r="C5" s="9"/>
      <c r="D5" s="9"/>
      <c r="E5" s="9"/>
      <c r="F5" s="9"/>
      <c r="G5" s="9"/>
      <c r="H5" s="9"/>
      <c r="I5" s="9"/>
    </row>
    <row r="6" spans="1:9" s="21" customFormat="1" ht="19.5" customHeight="1">
      <c r="A6" s="6"/>
      <c r="B6" s="27">
        <f t="array" ref="B6:H6">DaysAndWeeks+DATE(CalendarYear,6,1)-WEEKDAY(DATE(CalendarYear,6,1),(週の始まり="月曜日")+1)+8</f>
        <v>45081</v>
      </c>
      <c r="C6" s="27">
        <v>45082</v>
      </c>
      <c r="D6" s="27">
        <v>45083</v>
      </c>
      <c r="E6" s="27">
        <v>45084</v>
      </c>
      <c r="F6" s="27">
        <v>45085</v>
      </c>
      <c r="G6" s="27">
        <v>45086</v>
      </c>
      <c r="H6" s="27">
        <v>45087</v>
      </c>
      <c r="I6" s="6"/>
    </row>
    <row r="7" spans="1:9" s="22" customFormat="1" ht="48" customHeight="1">
      <c r="A7" s="9"/>
      <c r="B7" s="16"/>
      <c r="C7" s="16"/>
      <c r="D7" s="16"/>
      <c r="E7" s="35" t="s">
        <v>39</v>
      </c>
      <c r="F7" s="16"/>
      <c r="G7" s="16"/>
      <c r="H7" s="16"/>
      <c r="I7" s="9"/>
    </row>
    <row r="8" spans="1:9" s="21" customFormat="1" ht="19.5" customHeight="1">
      <c r="A8" s="6"/>
      <c r="B8" s="23">
        <f t="array" ref="B8:H8">DaysAndWeeks+DATE(CalendarYear,6,1)-WEEKDAY(DATE(CalendarYear,6,1),(週の始まり="月曜日")+1)+15</f>
        <v>45088</v>
      </c>
      <c r="C8" s="23">
        <v>45089</v>
      </c>
      <c r="D8" s="23">
        <v>45090</v>
      </c>
      <c r="E8" s="23">
        <v>45091</v>
      </c>
      <c r="F8" s="23">
        <v>45092</v>
      </c>
      <c r="G8" s="23">
        <v>45093</v>
      </c>
      <c r="H8" s="23">
        <v>45094</v>
      </c>
      <c r="I8" s="6"/>
    </row>
    <row r="9" spans="1:9" s="22" customFormat="1" ht="48" customHeight="1">
      <c r="A9" s="9"/>
      <c r="B9" s="30" t="s">
        <v>37</v>
      </c>
      <c r="C9" s="9"/>
      <c r="D9" s="9"/>
      <c r="E9" s="22" t="s">
        <v>40</v>
      </c>
      <c r="F9" s="9"/>
      <c r="G9" s="9"/>
      <c r="H9" s="30" t="s">
        <v>36</v>
      </c>
      <c r="I9" s="9"/>
    </row>
    <row r="10" spans="1:9" s="21" customFormat="1" ht="19.5" customHeight="1">
      <c r="A10" s="6"/>
      <c r="B10" s="27">
        <f t="array" ref="B10:H10">DaysAndWeeks+DATE(CalendarYear,6,1)-WEEKDAY(DATE(CalendarYear,6,1),(週の始まり="月曜日")+1)+22</f>
        <v>45095</v>
      </c>
      <c r="C10" s="27">
        <v>45096</v>
      </c>
      <c r="D10" s="27">
        <v>45097</v>
      </c>
      <c r="E10" s="27">
        <v>45098</v>
      </c>
      <c r="F10" s="27">
        <v>45099</v>
      </c>
      <c r="G10" s="27">
        <v>45100</v>
      </c>
      <c r="H10" s="27">
        <v>45101</v>
      </c>
      <c r="I10" s="6"/>
    </row>
    <row r="11" spans="1:9" s="22" customFormat="1" ht="57.5" customHeight="1">
      <c r="A11" s="9"/>
      <c r="B11" s="33" t="s">
        <v>43</v>
      </c>
      <c r="C11" s="16"/>
      <c r="D11" s="16"/>
      <c r="E11" s="33" t="s">
        <v>41</v>
      </c>
      <c r="F11" s="16"/>
      <c r="G11" s="16"/>
      <c r="H11" s="16"/>
      <c r="I11" s="9"/>
    </row>
    <row r="12" spans="1:9" s="21" customFormat="1" ht="19.5" customHeight="1">
      <c r="A12" s="6"/>
      <c r="B12" s="23">
        <f t="array" ref="B12:H12">DaysAndWeeks+DATE(CalendarYear,6,1)-WEEKDAY(DATE(CalendarYear,6,1),(週の始まり="月曜日")+1)+29</f>
        <v>45102</v>
      </c>
      <c r="C12" s="23">
        <v>45103</v>
      </c>
      <c r="D12" s="23">
        <v>45104</v>
      </c>
      <c r="E12" s="23">
        <v>45105</v>
      </c>
      <c r="F12" s="23">
        <v>45106</v>
      </c>
      <c r="G12" s="23">
        <v>45107</v>
      </c>
      <c r="H12" s="23">
        <v>45108</v>
      </c>
      <c r="I12" s="6"/>
    </row>
    <row r="13" spans="1:9" s="22" customFormat="1" ht="48" customHeight="1">
      <c r="A13" s="9"/>
      <c r="B13" s="9"/>
      <c r="C13" s="9"/>
      <c r="D13" s="9"/>
      <c r="E13" s="30" t="s">
        <v>42</v>
      </c>
      <c r="F13" s="9"/>
      <c r="G13" s="9"/>
      <c r="H13" s="9"/>
      <c r="I13" s="9"/>
    </row>
    <row r="14" spans="1:9" s="21" customFormat="1" ht="19.5" customHeight="1">
      <c r="A14" s="6"/>
      <c r="B14" s="27">
        <f t="array" ref="B14:C14">DaysAndWeeks+DATE(CalendarYear,6,1)-WEEKDAY(DATE(CalendarYear,6,1),(週の始まり="月曜日")+1)+36</f>
        <v>45109</v>
      </c>
      <c r="C14" s="27">
        <v>45110</v>
      </c>
      <c r="D14" s="53" t="s">
        <v>0</v>
      </c>
      <c r="E14" s="53"/>
      <c r="F14" s="53"/>
      <c r="G14" s="53"/>
      <c r="H14" s="53"/>
      <c r="I14" s="6"/>
    </row>
    <row r="15" spans="1:9" s="22" customFormat="1" ht="97.5" customHeight="1">
      <c r="A15" s="9"/>
      <c r="B15" s="16"/>
      <c r="C15" s="16"/>
      <c r="D15" s="54" t="s">
        <v>38</v>
      </c>
      <c r="E15" s="55"/>
      <c r="F15" s="55"/>
      <c r="G15" s="55"/>
      <c r="H15" s="55"/>
      <c r="I15" s="9"/>
    </row>
  </sheetData>
  <mergeCells count="3">
    <mergeCell ref="B2:D2"/>
    <mergeCell ref="D14:H14"/>
    <mergeCell ref="D15:H15"/>
  </mergeCells>
  <phoneticPr fontId="42"/>
  <conditionalFormatting sqref="B4:G4">
    <cfRule type="expression" dxfId="13" priority="1">
      <formula>DAY(B4)&gt;8</formula>
    </cfRule>
  </conditionalFormatting>
  <conditionalFormatting sqref="B12:H12 B14:C14">
    <cfRule type="expression" dxfId="12" priority="2">
      <formula>AND(DAY(B12)&gt;=1,DAY(B12)&lt;=15)</formula>
    </cfRule>
  </conditionalFormatting>
  <dataValidations count="8">
    <dataValidation allowBlank="1" showInputMessage="1" showErrorMessage="1" prompt="曜日は自動的に決定されます" sqref="C3:H3" xr:uid="{00000000-0002-0000-0500-000000000000}"/>
    <dataValidation allowBlank="1" showInputMessage="1" showErrorMessage="1" prompt="6 月の月間カレンダー" sqref="A1" xr:uid="{00000000-0002-0000-0500-000001000000}"/>
    <dataValidation allowBlank="1" showInputMessage="1" showErrorMessage="1" prompt="このセルの年は、1 月のワークシートに入力された年に基づいて自動的に更新されます。下のカレンダーには、前の月と次の月の日付が薄い色のフォントで表示されます。" sqref="B2:D2" xr:uid="{00000000-0002-0000-0500-000002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L5 で新しい曜日を選びます。" sqref="B3" xr:uid="{00000000-0002-0000-0500-000003000000}"/>
    <dataValidation allowBlank="1" showInputMessage="1" prompt="下のセルに毎月のメモを入力します" sqref="D14:H14" xr:uid="{00000000-0002-0000-0500-000004000000}"/>
    <dataValidation allowBlank="1" showInputMessage="1" prompt="このセルに毎月のメモを入力します" sqref="D15:H15" xr:uid="{00000000-0002-0000-0500-000005000000}"/>
    <dataValidation allowBlank="1" showInputMessage="1" showErrorMessage="1" prompt="この行と行 7、9、11、13、15 は、一つ上のセルのカレンダー日に関連する毎日のメモを入力するためのセルです。" sqref="B5" xr:uid="{00000000-0002-0000-0500-000006000000}"/>
    <dataValidation allowBlank="1" showInputMessage="1" showErrorMessage="1" prompt="この行と行 6、8、10、12、14 には、週のカレンダー日が含まれます。このセルの数字が 1 でない場合は、それは前の月の日付のものです。セル D15 にメモを入力します。" sqref="B4" xr:uid="{00000000-0002-0000-0500-000007000000}"/>
  </dataValidations>
  <printOptions horizontalCentered="1"/>
  <pageMargins left="0.25" right="0.25" top="0.5" bottom="0.5" header="0.3" footer="0.3"/>
  <pageSetup paperSize="9" scale="84" orientation="landscape" horizontalDpi="4294967293" r:id="rId1"/>
  <headerFooter differentFirst="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7" tint="0.59999389629810485"/>
    <pageSetUpPr fitToPage="1"/>
  </sheetPr>
  <dimension ref="A1:I15"/>
  <sheetViews>
    <sheetView showGridLines="0" topLeftCell="B4" zoomScaleNormal="100" workbookViewId="0">
      <selection activeCell="C11" sqref="C11"/>
    </sheetView>
  </sheetViews>
  <sheetFormatPr defaultColWidth="8.85546875" defaultRowHeight="15"/>
  <cols>
    <col min="1" max="1" width="1.78515625" style="19" customWidth="1"/>
    <col min="2" max="2" width="17.7109375" style="19" customWidth="1"/>
    <col min="3" max="3" width="18.7109375" style="19" customWidth="1"/>
    <col min="4" max="4" width="17.2109375" style="19" customWidth="1"/>
    <col min="5" max="5" width="15.42578125" style="19" customWidth="1"/>
    <col min="6" max="6" width="18.5" style="19" customWidth="1"/>
    <col min="7" max="7" width="18.5703125" style="19" customWidth="1"/>
    <col min="8" max="8" width="17.78515625" style="19" customWidth="1"/>
    <col min="9" max="9" width="1.78515625" style="19" customWidth="1"/>
    <col min="10" max="10" width="10.640625" style="19" customWidth="1"/>
    <col min="11" max="16384" width="8.85546875" style="19"/>
  </cols>
  <sheetData>
    <row r="1" spans="1:9" ht="9" customHeight="1">
      <c r="A1" s="1"/>
      <c r="B1" s="1"/>
      <c r="C1" s="1"/>
      <c r="D1" s="1"/>
      <c r="E1" s="1"/>
      <c r="F1" s="1"/>
      <c r="G1" s="1"/>
      <c r="H1" s="1"/>
      <c r="I1" s="1" t="s">
        <v>1</v>
      </c>
    </row>
    <row r="2" spans="1:9" ht="100.5" customHeight="1">
      <c r="A2" s="1"/>
      <c r="B2" s="52" t="str">
        <f>CalendarYear&amp;"年"&amp;"7月"</f>
        <v>2023年7月</v>
      </c>
      <c r="C2" s="52"/>
      <c r="D2" s="52"/>
      <c r="E2" s="2"/>
      <c r="F2" s="2"/>
      <c r="G2" s="2"/>
      <c r="H2" s="3"/>
      <c r="I2" s="1"/>
    </row>
    <row r="3" spans="1:9" s="20" customFormat="1" ht="19.5" customHeight="1" thickBot="1">
      <c r="A3" s="1"/>
      <c r="B3" s="15" t="str">
        <f>週の始まり</f>
        <v>日曜日</v>
      </c>
      <c r="C3" s="15" t="str">
        <f t="shared" ref="C3:H3" si="0">TEXT(C4,"aaaa")</f>
        <v>月曜日</v>
      </c>
      <c r="D3" s="15" t="str">
        <f t="shared" si="0"/>
        <v>火曜日</v>
      </c>
      <c r="E3" s="15" t="str">
        <f t="shared" si="0"/>
        <v>水曜日</v>
      </c>
      <c r="F3" s="15" t="str">
        <f t="shared" si="0"/>
        <v>木曜日</v>
      </c>
      <c r="G3" s="15" t="str">
        <f t="shared" si="0"/>
        <v>金曜日</v>
      </c>
      <c r="H3" s="15" t="str">
        <f t="shared" si="0"/>
        <v>土曜日</v>
      </c>
      <c r="I3" s="5"/>
    </row>
    <row r="4" spans="1:9" s="21" customFormat="1" ht="19.5" customHeight="1">
      <c r="A4" s="6"/>
      <c r="B4" s="23">
        <f t="array" ref="B4:H4">DaysAndWeeks+DATE(CalendarYear,7,1)-WEEKDAY(DATE(CalendarYear,7,1),(週の始まり="月曜日")+1)+1</f>
        <v>45102</v>
      </c>
      <c r="C4" s="23">
        <v>45103</v>
      </c>
      <c r="D4" s="23">
        <v>45104</v>
      </c>
      <c r="E4" s="23">
        <v>45105</v>
      </c>
      <c r="F4" s="23">
        <v>45106</v>
      </c>
      <c r="G4" s="23">
        <v>45107</v>
      </c>
      <c r="H4" s="23">
        <v>45108</v>
      </c>
      <c r="I4" s="6"/>
    </row>
    <row r="5" spans="1:9" s="22" customFormat="1" ht="48" customHeight="1">
      <c r="A5" s="9"/>
      <c r="B5" s="9"/>
      <c r="C5" s="9"/>
      <c r="D5" s="9"/>
      <c r="E5" s="9"/>
      <c r="F5" s="9"/>
      <c r="G5" s="9"/>
      <c r="H5" s="9"/>
      <c r="I5" s="9"/>
    </row>
    <row r="6" spans="1:9" s="21" customFormat="1" ht="19.5" customHeight="1">
      <c r="A6" s="6"/>
      <c r="B6" s="27">
        <f t="array" ref="B6:H6">DaysAndWeeks+DATE(CalendarYear,7,1)-WEEKDAY(DATE(CalendarYear,7,1),(週の始まり="月曜日")+1)+8</f>
        <v>45109</v>
      </c>
      <c r="C6" s="27">
        <v>45110</v>
      </c>
      <c r="D6" s="27">
        <v>45111</v>
      </c>
      <c r="E6" s="27">
        <v>45112</v>
      </c>
      <c r="F6" s="27">
        <v>45113</v>
      </c>
      <c r="G6" s="27">
        <v>45114</v>
      </c>
      <c r="H6" s="27">
        <v>45115</v>
      </c>
      <c r="I6" s="6"/>
    </row>
    <row r="7" spans="1:9" s="22" customFormat="1" ht="48" customHeight="1">
      <c r="A7" s="9"/>
      <c r="B7" s="16"/>
      <c r="C7" s="16"/>
      <c r="D7" s="16"/>
      <c r="E7" s="16"/>
      <c r="F7" s="16"/>
      <c r="G7" s="36" t="s">
        <v>46</v>
      </c>
      <c r="H7" s="16"/>
      <c r="I7" s="9"/>
    </row>
    <row r="8" spans="1:9" s="21" customFormat="1" ht="19.5" customHeight="1">
      <c r="A8" s="6"/>
      <c r="B8" s="23">
        <f t="array" ref="B8:H8">DaysAndWeeks+DATE(CalendarYear,7,1)-WEEKDAY(DATE(CalendarYear,7,1),(週の始まり="月曜日")+1)+15</f>
        <v>45116</v>
      </c>
      <c r="C8" s="23">
        <v>45117</v>
      </c>
      <c r="D8" s="23">
        <v>45118</v>
      </c>
      <c r="E8" s="23">
        <v>45119</v>
      </c>
      <c r="F8" s="23">
        <v>45120</v>
      </c>
      <c r="G8" s="23">
        <v>45121</v>
      </c>
      <c r="H8" s="23">
        <v>45122</v>
      </c>
      <c r="I8" s="6"/>
    </row>
    <row r="9" spans="1:9" s="22" customFormat="1" ht="48" customHeight="1">
      <c r="A9" s="9"/>
      <c r="B9" s="30" t="s">
        <v>44</v>
      </c>
      <c r="C9" s="30" t="s">
        <v>47</v>
      </c>
      <c r="D9" s="9"/>
      <c r="E9" s="9"/>
      <c r="F9" s="9"/>
      <c r="G9" s="9"/>
      <c r="H9" s="9"/>
      <c r="I9" s="9"/>
    </row>
    <row r="10" spans="1:9" s="21" customFormat="1" ht="19.5" customHeight="1">
      <c r="A10" s="6"/>
      <c r="B10" s="27">
        <f t="array" ref="B10:H10">DaysAndWeeks+DATE(CalendarYear,7,1)-WEEKDAY(DATE(CalendarYear,7,1),(週の始まり="月曜日")+1)+22</f>
        <v>45123</v>
      </c>
      <c r="C10" s="27">
        <v>45124</v>
      </c>
      <c r="D10" s="27">
        <v>45125</v>
      </c>
      <c r="E10" s="27">
        <v>45126</v>
      </c>
      <c r="F10" s="27">
        <v>45127</v>
      </c>
      <c r="G10" s="27">
        <v>45128</v>
      </c>
      <c r="H10" s="27">
        <v>45129</v>
      </c>
      <c r="I10" s="6"/>
    </row>
    <row r="11" spans="1:9" s="22" customFormat="1" ht="68.5" customHeight="1">
      <c r="A11" s="9"/>
      <c r="B11" s="33" t="s">
        <v>49</v>
      </c>
      <c r="C11" s="36" t="s">
        <v>54</v>
      </c>
      <c r="D11" s="16"/>
      <c r="E11" s="16"/>
      <c r="F11" s="33" t="s">
        <v>51</v>
      </c>
      <c r="G11" s="16"/>
      <c r="H11" s="33" t="s">
        <v>52</v>
      </c>
      <c r="I11" s="9"/>
    </row>
    <row r="12" spans="1:9" s="21" customFormat="1" ht="19.5" customHeight="1">
      <c r="A12" s="6"/>
      <c r="B12" s="23">
        <f t="array" ref="B12:H12">DaysAndWeeks+DATE(CalendarYear,7,1)-WEEKDAY(DATE(CalendarYear,7,1),(週の始まり="月曜日")+1)+29</f>
        <v>45130</v>
      </c>
      <c r="C12" s="23">
        <v>45131</v>
      </c>
      <c r="D12" s="23">
        <v>45132</v>
      </c>
      <c r="E12" s="23">
        <v>45133</v>
      </c>
      <c r="F12" s="23">
        <v>45134</v>
      </c>
      <c r="G12" s="23">
        <v>45135</v>
      </c>
      <c r="H12" s="23">
        <v>45136</v>
      </c>
      <c r="I12" s="6"/>
    </row>
    <row r="13" spans="1:9" s="22" customFormat="1" ht="48" customHeight="1">
      <c r="A13" s="9"/>
      <c r="B13" s="30" t="s">
        <v>50</v>
      </c>
      <c r="C13" s="9"/>
      <c r="D13" s="30" t="s">
        <v>53</v>
      </c>
      <c r="E13" s="9"/>
      <c r="F13" s="9"/>
      <c r="G13" s="22" t="s">
        <v>55</v>
      </c>
      <c r="H13" s="9"/>
      <c r="I13" s="9"/>
    </row>
    <row r="14" spans="1:9" s="21" customFormat="1" ht="19.5" customHeight="1">
      <c r="A14" s="6"/>
      <c r="B14" s="27">
        <f t="array" ref="B14:C14">DaysAndWeeks+DATE(CalendarYear,7,1)-WEEKDAY(DATE(CalendarYear,7,1),(週の始まり="月曜日")+1)+36</f>
        <v>45137</v>
      </c>
      <c r="C14" s="27">
        <v>45138</v>
      </c>
      <c r="D14" s="53"/>
      <c r="E14" s="53"/>
      <c r="F14" s="53"/>
      <c r="G14" s="53"/>
      <c r="H14" s="53"/>
      <c r="I14" s="6"/>
    </row>
    <row r="15" spans="1:9" s="22" customFormat="1" ht="48" customHeight="1">
      <c r="A15" s="9"/>
      <c r="B15" s="33" t="s">
        <v>45</v>
      </c>
      <c r="C15" s="33" t="s">
        <v>48</v>
      </c>
      <c r="D15" s="54" t="s">
        <v>10</v>
      </c>
      <c r="E15" s="55"/>
      <c r="F15" s="55"/>
      <c r="G15" s="55"/>
      <c r="H15" s="55"/>
      <c r="I15" s="9"/>
    </row>
  </sheetData>
  <mergeCells count="3">
    <mergeCell ref="B2:D2"/>
    <mergeCell ref="D14:H14"/>
    <mergeCell ref="D15:H15"/>
  </mergeCells>
  <phoneticPr fontId="42"/>
  <conditionalFormatting sqref="B4:G4">
    <cfRule type="expression" dxfId="11" priority="1">
      <formula>DAY(B4)&gt;8</formula>
    </cfRule>
  </conditionalFormatting>
  <conditionalFormatting sqref="B12:H12 B14:C14">
    <cfRule type="expression" dxfId="10" priority="2">
      <formula>AND(DAY(B12)&gt;=1,DAY(B12)&lt;=15)</formula>
    </cfRule>
  </conditionalFormatting>
  <dataValidations count="8">
    <dataValidation allowBlank="1" showInputMessage="1" showErrorMessage="1" prompt="曜日は自動的に決定されます" sqref="C3:H3" xr:uid="{00000000-0002-0000-0600-000000000000}"/>
    <dataValidation allowBlank="1" showInputMessage="1" showErrorMessage="1" prompt="7 月の月間カレンダー" sqref="A1" xr:uid="{00000000-0002-0000-0600-000001000000}"/>
    <dataValidation allowBlank="1" showInputMessage="1" showErrorMessage="1" prompt="このセルの年は、1 月のワークシートに入力された年に基づいて自動的に更新されます。下のカレンダーには、前の月と次の月の日付が薄い色のフォントで表示されます。" sqref="B2:D2" xr:uid="{00000000-0002-0000-0600-000002000000}"/>
    <dataValidation allowBlank="1" showInputMessage="1" showErrorMessage="1" prompt="この行と行 6、8、10、12、14 には、週のカレンダー日が含まれます。このセルの数字が 1 でない場合は、それは前の月の日付のものです。セル D15 にメモを入力します。" sqref="B4" xr:uid="{00000000-0002-0000-0600-000003000000}"/>
    <dataValidation allowBlank="1" showInputMessage="1" showErrorMessage="1" prompt="この行と行 7、9、11、13、15 は、一つ上のセルのカレンダー日に関連する毎日のメモを入力するためのセルです。" sqref="B5" xr:uid="{00000000-0002-0000-0600-000004000000}"/>
    <dataValidation allowBlank="1" showInputMessage="1" prompt="このセルに毎月のメモを入力します" sqref="D15:H15" xr:uid="{00000000-0002-0000-0600-000005000000}"/>
    <dataValidation allowBlank="1" showInputMessage="1" prompt="下のセルに毎月のメモを入力します" sqref="D14:H14" xr:uid="{00000000-0002-0000-0600-000006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L5 で新しい曜日を選びます。" sqref="B3" xr:uid="{00000000-0002-0000-0600-000007000000}"/>
  </dataValidations>
  <printOptions horizontalCentered="1"/>
  <pageMargins left="0.25" right="0.25" top="0.5" bottom="0.5" header="0.3" footer="0.3"/>
  <pageSetup paperSize="9" scale="89" orientation="landscape" horizontalDpi="4294967293" r:id="rId1"/>
  <headerFooter differentFirst="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7" tint="0.59999389629810485"/>
    <pageSetUpPr fitToPage="1"/>
  </sheetPr>
  <dimension ref="A1:I15"/>
  <sheetViews>
    <sheetView showGridLines="0" topLeftCell="A9" workbookViewId="0">
      <selection activeCell="C11" sqref="C11"/>
    </sheetView>
  </sheetViews>
  <sheetFormatPr defaultColWidth="8.85546875" defaultRowHeight="15"/>
  <cols>
    <col min="1" max="1" width="1.78515625" style="19" customWidth="1"/>
    <col min="2" max="2" width="18.28515625" style="19" customWidth="1"/>
    <col min="3" max="3" width="17.7109375" style="19" customWidth="1"/>
    <col min="4" max="5" width="17.85546875" style="19" customWidth="1"/>
    <col min="6" max="6" width="18.28515625" style="19" customWidth="1"/>
    <col min="7" max="7" width="18.640625" style="19" customWidth="1"/>
    <col min="8" max="8" width="15.42578125" style="19" customWidth="1"/>
    <col min="9" max="9" width="1.78515625" style="19" customWidth="1"/>
    <col min="10" max="10" width="10.640625" style="19" customWidth="1"/>
    <col min="11" max="16384" width="8.85546875" style="19"/>
  </cols>
  <sheetData>
    <row r="1" spans="1:9" ht="9" customHeight="1">
      <c r="A1" s="1"/>
      <c r="B1" s="1"/>
      <c r="C1" s="1"/>
      <c r="D1" s="1"/>
      <c r="E1" s="1"/>
      <c r="F1" s="1"/>
      <c r="G1" s="1"/>
      <c r="H1" s="1"/>
      <c r="I1" s="1" t="s">
        <v>1</v>
      </c>
    </row>
    <row r="2" spans="1:9" ht="100.5" customHeight="1">
      <c r="A2" s="1"/>
      <c r="B2" s="52" t="str">
        <f>CalendarYear&amp;"年"&amp;"8月"</f>
        <v>2023年8月</v>
      </c>
      <c r="C2" s="52"/>
      <c r="D2" s="52"/>
      <c r="E2" s="2"/>
      <c r="F2" s="2"/>
      <c r="G2" s="2"/>
      <c r="H2" s="3"/>
      <c r="I2" s="1"/>
    </row>
    <row r="3" spans="1:9" s="20" customFormat="1" ht="19.5" customHeight="1" thickBot="1">
      <c r="A3" s="1"/>
      <c r="B3" s="15" t="str">
        <f>週の始まり</f>
        <v>日曜日</v>
      </c>
      <c r="C3" s="15" t="str">
        <f t="shared" ref="C3:H3" si="0">TEXT(C4,"aaaa")</f>
        <v>月曜日</v>
      </c>
      <c r="D3" s="15" t="str">
        <f t="shared" si="0"/>
        <v>火曜日</v>
      </c>
      <c r="E3" s="15" t="str">
        <f t="shared" si="0"/>
        <v>水曜日</v>
      </c>
      <c r="F3" s="15" t="str">
        <f t="shared" si="0"/>
        <v>木曜日</v>
      </c>
      <c r="G3" s="15" t="str">
        <f t="shared" si="0"/>
        <v>金曜日</v>
      </c>
      <c r="H3" s="15" t="str">
        <f t="shared" si="0"/>
        <v>土曜日</v>
      </c>
      <c r="I3" s="5"/>
    </row>
    <row r="4" spans="1:9" s="21" customFormat="1" ht="19.5" customHeight="1">
      <c r="A4" s="6"/>
      <c r="B4" s="23">
        <f t="array" ref="B4:H4">DaysAndWeeks+DATE(CalendarYear,8,1)-WEEKDAY(DATE(CalendarYear,8,1),(週の始まり="月曜日")+1)+1</f>
        <v>45137</v>
      </c>
      <c r="C4" s="23">
        <v>45138</v>
      </c>
      <c r="D4" s="23">
        <v>45139</v>
      </c>
      <c r="E4" s="23">
        <v>45140</v>
      </c>
      <c r="F4" s="23">
        <v>45141</v>
      </c>
      <c r="G4" s="23">
        <v>45142</v>
      </c>
      <c r="H4" s="23">
        <v>45143</v>
      </c>
      <c r="I4" s="6"/>
    </row>
    <row r="5" spans="1:9" s="22" customFormat="1" ht="61" customHeight="1">
      <c r="A5" s="9"/>
      <c r="B5" s="9"/>
      <c r="C5" s="9"/>
      <c r="D5" s="30" t="s">
        <v>57</v>
      </c>
      <c r="E5" s="30" t="s">
        <v>62</v>
      </c>
      <c r="F5" s="30" t="s">
        <v>70</v>
      </c>
      <c r="G5" s="9"/>
      <c r="H5" s="9"/>
      <c r="I5" s="9"/>
    </row>
    <row r="6" spans="1:9" s="21" customFormat="1" ht="19.5" customHeight="1">
      <c r="A6" s="6"/>
      <c r="B6" s="27">
        <f t="array" ref="B6:H6">DaysAndWeeks+DATE(CalendarYear,8,1)-WEEKDAY(DATE(CalendarYear,8,1),(週の始まり="月曜日")+1)+8</f>
        <v>45144</v>
      </c>
      <c r="C6" s="27">
        <v>45145</v>
      </c>
      <c r="D6" s="27">
        <v>45146</v>
      </c>
      <c r="E6" s="27">
        <v>45147</v>
      </c>
      <c r="F6" s="27">
        <v>45148</v>
      </c>
      <c r="G6" s="27">
        <v>45149</v>
      </c>
      <c r="H6" s="27">
        <v>45150</v>
      </c>
      <c r="I6" s="6"/>
    </row>
    <row r="7" spans="1:9" s="22" customFormat="1" ht="75" customHeight="1">
      <c r="A7" s="9"/>
      <c r="B7" s="16"/>
      <c r="C7" s="16"/>
      <c r="D7" s="33" t="s">
        <v>68</v>
      </c>
      <c r="E7" s="33" t="s">
        <v>64</v>
      </c>
      <c r="F7" s="16" t="s">
        <v>63</v>
      </c>
      <c r="G7" s="36" t="s">
        <v>69</v>
      </c>
      <c r="H7" s="16"/>
      <c r="I7" s="9"/>
    </row>
    <row r="8" spans="1:9" s="21" customFormat="1" ht="19.5" customHeight="1">
      <c r="A8" s="6"/>
      <c r="B8" s="23">
        <f t="array" ref="B8:H8">DaysAndWeeks+DATE(CalendarYear,8,1)-WEEKDAY(DATE(CalendarYear,8,1),(週の始まり="月曜日")+1)+15</f>
        <v>45151</v>
      </c>
      <c r="C8" s="23">
        <v>45152</v>
      </c>
      <c r="D8" s="23">
        <v>45153</v>
      </c>
      <c r="E8" s="23">
        <v>45154</v>
      </c>
      <c r="F8" s="23">
        <v>45155</v>
      </c>
      <c r="G8" s="23">
        <v>45156</v>
      </c>
      <c r="H8" s="23">
        <v>45157</v>
      </c>
      <c r="I8" s="6"/>
    </row>
    <row r="9" spans="1:9" s="22" customFormat="1" ht="48" customHeight="1">
      <c r="A9" s="9"/>
      <c r="B9" s="9"/>
      <c r="C9" s="9"/>
      <c r="D9" s="9"/>
      <c r="E9" s="30" t="s">
        <v>67</v>
      </c>
      <c r="F9" s="9"/>
      <c r="G9" s="30" t="s">
        <v>58</v>
      </c>
      <c r="H9" s="9"/>
      <c r="I9" s="9"/>
    </row>
    <row r="10" spans="1:9" s="21" customFormat="1" ht="19.5" customHeight="1">
      <c r="A10" s="6"/>
      <c r="B10" s="27">
        <f t="array" ref="B10:H10">DaysAndWeeks+DATE(CalendarYear,8,1)-WEEKDAY(DATE(CalendarYear,8,1),(週の始まり="月曜日")+1)+22</f>
        <v>45158</v>
      </c>
      <c r="C10" s="27">
        <v>45159</v>
      </c>
      <c r="D10" s="27">
        <v>45160</v>
      </c>
      <c r="E10" s="27">
        <v>45161</v>
      </c>
      <c r="F10" s="27">
        <v>45162</v>
      </c>
      <c r="G10" s="27">
        <v>45163</v>
      </c>
      <c r="H10" s="27">
        <v>45164</v>
      </c>
      <c r="I10" s="6"/>
    </row>
    <row r="11" spans="1:9" s="22" customFormat="1" ht="60.5" customHeight="1">
      <c r="A11" s="9"/>
      <c r="B11" s="33" t="s">
        <v>56</v>
      </c>
      <c r="C11" s="33" t="s">
        <v>60</v>
      </c>
      <c r="D11" s="33" t="s">
        <v>65</v>
      </c>
      <c r="E11" s="33" t="s">
        <v>61</v>
      </c>
      <c r="F11" s="33" t="s">
        <v>66</v>
      </c>
      <c r="G11" s="33" t="s">
        <v>59</v>
      </c>
      <c r="H11" s="16"/>
      <c r="I11" s="9"/>
    </row>
    <row r="12" spans="1:9" s="21" customFormat="1" ht="19.5" customHeight="1">
      <c r="A12" s="6"/>
      <c r="B12" s="23">
        <f t="array" ref="B12:H12">DaysAndWeeks+DATE(CalendarYear,8,1)-WEEKDAY(DATE(CalendarYear,8,1),(週の始まり="月曜日")+1)+29</f>
        <v>45165</v>
      </c>
      <c r="C12" s="23">
        <v>45166</v>
      </c>
      <c r="D12" s="23">
        <v>45167</v>
      </c>
      <c r="E12" s="23">
        <v>45168</v>
      </c>
      <c r="F12" s="23">
        <v>45169</v>
      </c>
      <c r="G12" s="23">
        <v>45170</v>
      </c>
      <c r="H12" s="23">
        <v>45171</v>
      </c>
      <c r="I12" s="6"/>
    </row>
    <row r="13" spans="1:9" s="22" customFormat="1" ht="48" customHeight="1">
      <c r="A13" s="9"/>
      <c r="B13" s="9"/>
      <c r="C13" s="9"/>
      <c r="D13" s="9"/>
      <c r="E13" s="9"/>
      <c r="F13" s="9"/>
      <c r="G13" s="9"/>
      <c r="H13" s="9"/>
      <c r="I13" s="9"/>
    </row>
    <row r="14" spans="1:9" s="21" customFormat="1" ht="19.5" customHeight="1">
      <c r="A14" s="6"/>
      <c r="B14" s="27">
        <f t="array" ref="B14:C14">DaysAndWeeks+DATE(CalendarYear,8,1)-WEEKDAY(DATE(CalendarYear,8,1),(週の始まり="月曜日")+1)+36</f>
        <v>45172</v>
      </c>
      <c r="C14" s="27">
        <v>45173</v>
      </c>
      <c r="D14" s="53" t="s">
        <v>0</v>
      </c>
      <c r="E14" s="53"/>
      <c r="F14" s="53"/>
      <c r="G14" s="53"/>
      <c r="H14" s="53"/>
      <c r="I14" s="6"/>
    </row>
    <row r="15" spans="1:9" s="22" customFormat="1" ht="48" customHeight="1">
      <c r="A15" s="9"/>
      <c r="B15" s="16"/>
      <c r="C15" s="16"/>
      <c r="D15" s="54" t="s">
        <v>10</v>
      </c>
      <c r="E15" s="55"/>
      <c r="F15" s="55"/>
      <c r="G15" s="55"/>
      <c r="H15" s="55"/>
      <c r="I15" s="9"/>
    </row>
  </sheetData>
  <mergeCells count="3">
    <mergeCell ref="B2:D2"/>
    <mergeCell ref="D14:H14"/>
    <mergeCell ref="D15:H15"/>
  </mergeCells>
  <phoneticPr fontId="42"/>
  <conditionalFormatting sqref="B4:G4">
    <cfRule type="expression" dxfId="9" priority="1">
      <formula>DAY(B4)&gt;8</formula>
    </cfRule>
  </conditionalFormatting>
  <conditionalFormatting sqref="B12:H12 B14:C14">
    <cfRule type="expression" dxfId="8" priority="2">
      <formula>AND(DAY(B12)&gt;=1,DAY(B12)&lt;=15)</formula>
    </cfRule>
  </conditionalFormatting>
  <dataValidations count="8">
    <dataValidation allowBlank="1" showInputMessage="1" showErrorMessage="1" prompt="曜日は自動的に決定されます" sqref="C3:H3" xr:uid="{00000000-0002-0000-0700-000000000000}"/>
    <dataValidation allowBlank="1" showInputMessage="1" showErrorMessage="1" prompt="このセルの年は、1 月のワークシートに入力された年に基づいて自動的に更新されます。下のカレンダーには、前の月と次の月の日付が薄い色のフォントで表示されます。" sqref="B2:D2" xr:uid="{00000000-0002-0000-0700-000001000000}"/>
    <dataValidation allowBlank="1" showInputMessage="1" showErrorMessage="1" prompt="8 月の月間カレンダー" sqref="A1" xr:uid="{00000000-0002-0000-0700-000002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L5 で新しい曜日を選びます。" sqref="B3" xr:uid="{00000000-0002-0000-0700-000003000000}"/>
    <dataValidation allowBlank="1" showInputMessage="1" prompt="下のセルに毎月のメモを入力します" sqref="D14:H14" xr:uid="{00000000-0002-0000-0700-000004000000}"/>
    <dataValidation allowBlank="1" showInputMessage="1" prompt="このセルに毎月のメモを入力します" sqref="D15:H15" xr:uid="{00000000-0002-0000-0700-000005000000}"/>
    <dataValidation allowBlank="1" showInputMessage="1" showErrorMessage="1" prompt="この行と行 7、9、11、13、15 は、一つ上のセルのカレンダー日に関連する毎日のメモを入力するためのセルです。" sqref="B5" xr:uid="{00000000-0002-0000-0700-000006000000}"/>
    <dataValidation allowBlank="1" showInputMessage="1" showErrorMessage="1" prompt="この行と行 6、8、10、12、14 には、週のカレンダー日が含まれます。このセルの数字が 1 でない場合は、それは前の月の日付のものです。セル D15 にメモを入力します。" sqref="B4" xr:uid="{00000000-0002-0000-0700-000007000000}"/>
  </dataValidations>
  <printOptions horizontalCentered="1"/>
  <pageMargins left="0.25" right="0.25" top="0.5" bottom="0.5" header="0.3" footer="0.3"/>
  <pageSetup paperSize="9" scale="85" orientation="landscape" horizontalDpi="4294967293" r:id="rId1"/>
  <headerFooter differentFirst="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5" tint="0.59999389629810485"/>
    <pageSetUpPr fitToPage="1"/>
  </sheetPr>
  <dimension ref="A1:I15"/>
  <sheetViews>
    <sheetView showGridLines="0" topLeftCell="A10" zoomScaleNormal="100" workbookViewId="0">
      <selection activeCell="D7" sqref="D7"/>
    </sheetView>
  </sheetViews>
  <sheetFormatPr defaultColWidth="8.85546875" defaultRowHeight="15"/>
  <cols>
    <col min="1" max="1" width="1.78515625" style="19" customWidth="1"/>
    <col min="2" max="2" width="17" style="19" customWidth="1"/>
    <col min="3" max="3" width="18.42578125" style="19" customWidth="1"/>
    <col min="4" max="4" width="18.640625" style="19" customWidth="1"/>
    <col min="5" max="5" width="15.42578125" style="19" customWidth="1"/>
    <col min="6" max="6" width="16.640625" style="19" customWidth="1"/>
    <col min="7" max="7" width="17.42578125" style="19" customWidth="1"/>
    <col min="8" max="8" width="15.42578125" style="19" customWidth="1"/>
    <col min="9" max="9" width="1.78515625" style="19" customWidth="1"/>
    <col min="10" max="10" width="10.640625" style="19" customWidth="1"/>
    <col min="11" max="16384" width="8.85546875" style="19"/>
  </cols>
  <sheetData>
    <row r="1" spans="1:9" ht="9" customHeight="1">
      <c r="A1" s="1"/>
      <c r="B1" s="1"/>
      <c r="C1" s="1"/>
      <c r="D1" s="1"/>
      <c r="E1" s="1"/>
      <c r="F1" s="1"/>
      <c r="G1" s="1"/>
      <c r="H1" s="1"/>
      <c r="I1" s="1" t="s">
        <v>1</v>
      </c>
    </row>
    <row r="2" spans="1:9" ht="100.5" customHeight="1">
      <c r="A2" s="1"/>
      <c r="B2" s="56" t="str">
        <f>CalendarYear&amp;"年"&amp;"9月"</f>
        <v>2023年9月</v>
      </c>
      <c r="C2" s="56"/>
      <c r="D2" s="56"/>
      <c r="E2" s="2"/>
      <c r="F2" s="2"/>
      <c r="G2" s="2"/>
      <c r="H2" s="3"/>
      <c r="I2" s="1"/>
    </row>
    <row r="3" spans="1:9" s="20" customFormat="1" ht="19.5" customHeight="1" thickBot="1">
      <c r="A3" s="1"/>
      <c r="B3" s="17" t="str">
        <f>週の始まり</f>
        <v>日曜日</v>
      </c>
      <c r="C3" s="17" t="str">
        <f t="shared" ref="C3:H3" si="0">TEXT(C4,"aaaa")</f>
        <v>月曜日</v>
      </c>
      <c r="D3" s="17" t="str">
        <f t="shared" si="0"/>
        <v>火曜日</v>
      </c>
      <c r="E3" s="17" t="str">
        <f t="shared" si="0"/>
        <v>水曜日</v>
      </c>
      <c r="F3" s="17" t="str">
        <f t="shared" si="0"/>
        <v>木曜日</v>
      </c>
      <c r="G3" s="17" t="str">
        <f t="shared" si="0"/>
        <v>金曜日</v>
      </c>
      <c r="H3" s="17" t="str">
        <f t="shared" si="0"/>
        <v>土曜日</v>
      </c>
      <c r="I3" s="5"/>
    </row>
    <row r="4" spans="1:9" s="21" customFormat="1" ht="19.5" customHeight="1">
      <c r="A4" s="6"/>
      <c r="B4" s="23">
        <f t="array" ref="B4:H4">DaysAndWeeks+DATE(CalendarYear,9,1)-WEEKDAY(DATE(CalendarYear,9,1),(週の始まり="月曜日")+1)+1</f>
        <v>45165</v>
      </c>
      <c r="C4" s="23">
        <v>45166</v>
      </c>
      <c r="D4" s="23">
        <v>45167</v>
      </c>
      <c r="E4" s="23">
        <v>45168</v>
      </c>
      <c r="F4" s="23">
        <v>45169</v>
      </c>
      <c r="G4" s="23">
        <v>45170</v>
      </c>
      <c r="H4" s="23">
        <v>45171</v>
      </c>
      <c r="I4" s="6"/>
    </row>
    <row r="5" spans="1:9" s="22" customFormat="1" ht="48" customHeight="1">
      <c r="A5" s="9"/>
      <c r="B5" s="9"/>
      <c r="C5" s="9"/>
      <c r="D5" s="9"/>
      <c r="E5" s="9"/>
      <c r="F5" s="9"/>
      <c r="G5" s="9"/>
      <c r="H5" s="9"/>
      <c r="I5" s="9"/>
    </row>
    <row r="6" spans="1:9" s="21" customFormat="1" ht="19.5" customHeight="1">
      <c r="A6" s="6"/>
      <c r="B6" s="26">
        <f t="array" ref="B6:H6">DaysAndWeeks+DATE(CalendarYear,9,1)-WEEKDAY(DATE(CalendarYear,9,1),(週の始まり="月曜日")+1)+8</f>
        <v>45172</v>
      </c>
      <c r="C6" s="26">
        <v>45173</v>
      </c>
      <c r="D6" s="26">
        <v>45174</v>
      </c>
      <c r="E6" s="26">
        <v>45175</v>
      </c>
      <c r="F6" s="26">
        <v>45176</v>
      </c>
      <c r="G6" s="26">
        <v>45177</v>
      </c>
      <c r="H6" s="26">
        <v>45178</v>
      </c>
      <c r="I6" s="6"/>
    </row>
    <row r="7" spans="1:9" s="22" customFormat="1" ht="67.5" customHeight="1">
      <c r="A7" s="9"/>
      <c r="B7" s="18"/>
      <c r="C7" s="39" t="s">
        <v>78</v>
      </c>
      <c r="D7" s="39" t="s">
        <v>82</v>
      </c>
      <c r="E7" s="39" t="s">
        <v>75</v>
      </c>
      <c r="F7" s="39" t="s">
        <v>76</v>
      </c>
      <c r="G7" s="39" t="s">
        <v>81</v>
      </c>
      <c r="H7" s="18"/>
      <c r="I7" s="9"/>
    </row>
    <row r="8" spans="1:9" s="21" customFormat="1" ht="19.5" customHeight="1">
      <c r="A8" s="6"/>
      <c r="B8" s="23">
        <f t="array" ref="B8:H8">DaysAndWeeks+DATE(CalendarYear,9,1)-WEEKDAY(DATE(CalendarYear,9,1),(週の始まり="月曜日")+1)+15</f>
        <v>45179</v>
      </c>
      <c r="C8" s="23">
        <v>45180</v>
      </c>
      <c r="D8" s="23">
        <v>45181</v>
      </c>
      <c r="E8" s="23">
        <v>45182</v>
      </c>
      <c r="F8" s="23">
        <v>45183</v>
      </c>
      <c r="G8" s="23">
        <v>45184</v>
      </c>
      <c r="H8" s="23">
        <v>45185</v>
      </c>
      <c r="I8" s="6"/>
    </row>
    <row r="9" spans="1:9" s="22" customFormat="1" ht="61" customHeight="1">
      <c r="A9" s="9"/>
      <c r="B9" s="30" t="s">
        <v>72</v>
      </c>
      <c r="C9" s="30" t="s">
        <v>85</v>
      </c>
      <c r="D9" s="30" t="s">
        <v>86</v>
      </c>
      <c r="E9" s="9"/>
      <c r="F9" s="9"/>
      <c r="G9" s="9"/>
      <c r="H9" s="30" t="s">
        <v>83</v>
      </c>
      <c r="I9" s="9"/>
    </row>
    <row r="10" spans="1:9" s="21" customFormat="1" ht="19.5" customHeight="1">
      <c r="A10" s="6"/>
      <c r="B10" s="26">
        <f t="array" ref="B10:H10">DaysAndWeeks+DATE(CalendarYear,9,1)-WEEKDAY(DATE(CalendarYear,9,1),(週の始まり="月曜日")+1)+22</f>
        <v>45186</v>
      </c>
      <c r="C10" s="26">
        <v>45187</v>
      </c>
      <c r="D10" s="26">
        <v>45188</v>
      </c>
      <c r="E10" s="26">
        <v>45189</v>
      </c>
      <c r="F10" s="26">
        <v>45190</v>
      </c>
      <c r="G10" s="26">
        <v>45191</v>
      </c>
      <c r="H10" s="26">
        <v>45192</v>
      </c>
      <c r="I10" s="6"/>
    </row>
    <row r="11" spans="1:9" s="22" customFormat="1" ht="74" customHeight="1">
      <c r="A11" s="9"/>
      <c r="B11" s="38" t="s">
        <v>74</v>
      </c>
      <c r="C11" s="37" t="s">
        <v>79</v>
      </c>
      <c r="D11" s="39" t="s">
        <v>80</v>
      </c>
      <c r="E11" s="18"/>
      <c r="F11" s="18"/>
      <c r="G11" s="18"/>
      <c r="H11" s="37" t="s">
        <v>73</v>
      </c>
      <c r="I11" s="9"/>
    </row>
    <row r="12" spans="1:9" s="21" customFormat="1" ht="19.5" customHeight="1">
      <c r="A12" s="6"/>
      <c r="B12" s="23">
        <f t="array" ref="B12:H12">DaysAndWeeks+DATE(CalendarYear,9,1)-WEEKDAY(DATE(CalendarYear,9,1),(週の始まり="月曜日")+1)+29</f>
        <v>45193</v>
      </c>
      <c r="C12" s="23">
        <v>45194</v>
      </c>
      <c r="D12" s="23">
        <v>45195</v>
      </c>
      <c r="E12" s="23">
        <v>45196</v>
      </c>
      <c r="F12" s="23">
        <v>45197</v>
      </c>
      <c r="G12" s="23">
        <v>45198</v>
      </c>
      <c r="H12" s="23">
        <v>45199</v>
      </c>
      <c r="I12" s="6"/>
    </row>
    <row r="13" spans="1:9" s="22" customFormat="1" ht="48" customHeight="1">
      <c r="A13" s="9"/>
      <c r="B13" s="9"/>
      <c r="C13" s="9"/>
      <c r="D13" s="30" t="s">
        <v>77</v>
      </c>
      <c r="E13" s="9"/>
      <c r="F13" s="9"/>
      <c r="G13" s="9"/>
      <c r="H13" s="9"/>
      <c r="I13" s="9"/>
    </row>
    <row r="14" spans="1:9" s="21" customFormat="1" ht="19.5" customHeight="1">
      <c r="A14" s="6"/>
      <c r="B14" s="26">
        <f t="array" ref="B14:C14">DaysAndWeeks+DATE(CalendarYear,9,1)-WEEKDAY(DATE(CalendarYear,9,1),(週の始まり="月曜日")+1)+36</f>
        <v>45200</v>
      </c>
      <c r="C14" s="26">
        <v>45201</v>
      </c>
      <c r="D14" s="57" t="s">
        <v>0</v>
      </c>
      <c r="E14" s="57"/>
      <c r="F14" s="57"/>
      <c r="G14" s="57"/>
      <c r="H14" s="57"/>
      <c r="I14" s="6"/>
    </row>
    <row r="15" spans="1:9" s="22" customFormat="1" ht="48" customHeight="1">
      <c r="A15" s="9"/>
      <c r="B15" s="18"/>
      <c r="C15" s="18"/>
      <c r="D15" s="58" t="s">
        <v>71</v>
      </c>
      <c r="E15" s="59"/>
      <c r="F15" s="59"/>
      <c r="G15" s="59"/>
      <c r="H15" s="59"/>
      <c r="I15" s="9"/>
    </row>
  </sheetData>
  <mergeCells count="3">
    <mergeCell ref="B2:D2"/>
    <mergeCell ref="D14:H14"/>
    <mergeCell ref="D15:H15"/>
  </mergeCells>
  <phoneticPr fontId="42"/>
  <conditionalFormatting sqref="B4:G4">
    <cfRule type="expression" dxfId="7" priority="1">
      <formula>DAY(B4)&gt;8</formula>
    </cfRule>
  </conditionalFormatting>
  <conditionalFormatting sqref="B12:H12 B14:C14">
    <cfRule type="expression" dxfId="6" priority="2">
      <formula>AND(DAY(B12)&gt;=1,DAY(B12)&lt;=15)</formula>
    </cfRule>
  </conditionalFormatting>
  <dataValidations count="8">
    <dataValidation allowBlank="1" showInputMessage="1" showErrorMessage="1" prompt="曜日は自動的に決定されます" sqref="C3:H3" xr:uid="{00000000-0002-0000-0800-000000000000}"/>
    <dataValidation allowBlank="1" showInputMessage="1" showErrorMessage="1" prompt="このセルの年は、1 月のワークシートに入力された年に基づいて自動的に更新されます。下のカレンダーには、前の月と次の月の日付が薄い色のフォントで表示されます。" sqref="B2:D2" xr:uid="{00000000-0002-0000-0800-000001000000}"/>
    <dataValidation allowBlank="1" showInputMessage="1" showErrorMessage="1" prompt="9 月の月間カレンダー" sqref="A1" xr:uid="{00000000-0002-0000-0800-000002000000}"/>
    <dataValidation allowBlank="1" showInputMessage="1" showErrorMessage="1" prompt="この行と行 6、8、10、12、14 には、週のカレンダー日が含まれます。このセルの数字が 1 でない場合は、それは前の月の日付のものです。セル D15 にメモを入力します。" sqref="B4" xr:uid="{00000000-0002-0000-0800-000003000000}"/>
    <dataValidation allowBlank="1" showInputMessage="1" showErrorMessage="1" prompt="この行と行 7、9、11、13、15 は、一つ上のセルのカレンダー日に関連する毎日のメモを入力するためのセルです。" sqref="B5" xr:uid="{00000000-0002-0000-0800-000004000000}"/>
    <dataValidation allowBlank="1" showInputMessage="1" prompt="このセルに毎月のメモを入力します" sqref="D15:H15" xr:uid="{00000000-0002-0000-0800-000005000000}"/>
    <dataValidation allowBlank="1" showInputMessage="1" prompt="下のセルに毎月のメモを入力します" sqref="D14:H14" xr:uid="{00000000-0002-0000-0800-000006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L5 で新しい曜日を選びます。" sqref="B3" xr:uid="{00000000-0002-0000-0800-000007000000}"/>
  </dataValidations>
  <printOptions horizontalCentered="1"/>
  <pageMargins left="0.25" right="0.25" top="0.5" bottom="0.5" header="0.3" footer="0.3"/>
  <pageSetup paperSize="9" scale="84" orientation="landscape" horizontalDpi="4294967293" r:id="rId1"/>
  <headerFooter differentFirst="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5" tint="0.59999389629810485"/>
    <pageSetUpPr fitToPage="1"/>
  </sheetPr>
  <dimension ref="A1:I15"/>
  <sheetViews>
    <sheetView showGridLines="0" topLeftCell="A6" zoomScale="70" zoomScaleNormal="70" workbookViewId="0">
      <selection activeCell="D15" sqref="D15:H15"/>
    </sheetView>
  </sheetViews>
  <sheetFormatPr defaultColWidth="8.85546875" defaultRowHeight="15"/>
  <cols>
    <col min="1" max="1" width="1.78515625" style="19" customWidth="1"/>
    <col min="2" max="2" width="17" style="19" customWidth="1"/>
    <col min="3" max="3" width="16.85546875" style="19" customWidth="1"/>
    <col min="4" max="4" width="17.140625" style="19" customWidth="1"/>
    <col min="5" max="5" width="17.7109375" style="19" customWidth="1"/>
    <col min="6" max="6" width="18.42578125" style="19" customWidth="1"/>
    <col min="7" max="7" width="18.5" style="19" customWidth="1"/>
    <col min="8" max="8" width="15.42578125" style="19" customWidth="1"/>
    <col min="9" max="9" width="1.78515625" style="19" customWidth="1"/>
    <col min="10" max="10" width="10.640625" style="19" customWidth="1"/>
    <col min="11" max="16384" width="8.85546875" style="19"/>
  </cols>
  <sheetData>
    <row r="1" spans="1:9" ht="9" customHeight="1">
      <c r="A1" s="1"/>
      <c r="B1" s="1"/>
      <c r="C1" s="1"/>
      <c r="D1" s="1"/>
      <c r="E1" s="1"/>
      <c r="F1" s="1"/>
      <c r="G1" s="1"/>
      <c r="H1" s="1"/>
      <c r="I1" s="1" t="s">
        <v>1</v>
      </c>
    </row>
    <row r="2" spans="1:9" ht="100.5" customHeight="1">
      <c r="A2" s="1"/>
      <c r="B2" s="56" t="str">
        <f>CalendarYear&amp;"年"&amp;"10月"</f>
        <v>2023年10月</v>
      </c>
      <c r="C2" s="56"/>
      <c r="D2" s="56"/>
      <c r="E2" s="2"/>
      <c r="F2" s="2"/>
      <c r="G2" s="2"/>
      <c r="H2" s="3"/>
      <c r="I2" s="1"/>
    </row>
    <row r="3" spans="1:9" s="20" customFormat="1" ht="19.5" customHeight="1" thickBot="1">
      <c r="A3" s="1"/>
      <c r="B3" s="17" t="str">
        <f>週の始まり</f>
        <v>日曜日</v>
      </c>
      <c r="C3" s="17" t="str">
        <f t="shared" ref="C3:H3" si="0">TEXT(C4,"aaaa")</f>
        <v>月曜日</v>
      </c>
      <c r="D3" s="17" t="str">
        <f t="shared" si="0"/>
        <v>火曜日</v>
      </c>
      <c r="E3" s="17" t="str">
        <f t="shared" si="0"/>
        <v>水曜日</v>
      </c>
      <c r="F3" s="17" t="str">
        <f t="shared" si="0"/>
        <v>木曜日</v>
      </c>
      <c r="G3" s="17" t="str">
        <f t="shared" si="0"/>
        <v>金曜日</v>
      </c>
      <c r="H3" s="17" t="str">
        <f t="shared" si="0"/>
        <v>土曜日</v>
      </c>
      <c r="I3" s="5"/>
    </row>
    <row r="4" spans="1:9" s="21" customFormat="1" ht="19.5" customHeight="1">
      <c r="A4" s="6"/>
      <c r="B4" s="23">
        <f t="array" ref="B4:H4">DaysAndWeeks+DATE(CalendarYear,10,1)-WEEKDAY(DATE(CalendarYear,10,1),(週の始まり="月曜日")+1)+1</f>
        <v>45200</v>
      </c>
      <c r="C4" s="23">
        <v>45201</v>
      </c>
      <c r="D4" s="23">
        <v>45202</v>
      </c>
      <c r="E4" s="23">
        <v>45203</v>
      </c>
      <c r="F4" s="23">
        <v>45204</v>
      </c>
      <c r="G4" s="23">
        <v>45205</v>
      </c>
      <c r="H4" s="23">
        <v>45206</v>
      </c>
      <c r="I4" s="6"/>
    </row>
    <row r="5" spans="1:9" s="22" customFormat="1" ht="57.5" customHeight="1">
      <c r="A5" s="9"/>
      <c r="B5" s="30" t="s">
        <v>84</v>
      </c>
      <c r="C5" s="30" t="s">
        <v>97</v>
      </c>
      <c r="D5" s="30" t="s">
        <v>91</v>
      </c>
      <c r="E5" s="30" t="s">
        <v>99</v>
      </c>
      <c r="F5" s="30" t="s">
        <v>93</v>
      </c>
      <c r="G5" s="9"/>
      <c r="H5" s="9"/>
      <c r="I5" s="9"/>
    </row>
    <row r="6" spans="1:9" s="21" customFormat="1" ht="19.5" customHeight="1">
      <c r="A6" s="6"/>
      <c r="B6" s="26">
        <f t="array" ref="B6:H6">DaysAndWeeks+DATE(CalendarYear,10,1)-WEEKDAY(DATE(CalendarYear,10,1),(週の始まり="月曜日")+1)+8</f>
        <v>45207</v>
      </c>
      <c r="C6" s="26">
        <v>45208</v>
      </c>
      <c r="D6" s="26">
        <v>45209</v>
      </c>
      <c r="E6" s="26">
        <v>45210</v>
      </c>
      <c r="F6" s="26">
        <v>45211</v>
      </c>
      <c r="G6" s="26">
        <v>45212</v>
      </c>
      <c r="H6" s="26">
        <v>45213</v>
      </c>
      <c r="I6" s="6"/>
    </row>
    <row r="7" spans="1:9" s="22" customFormat="1" ht="63" customHeight="1">
      <c r="A7" s="9"/>
      <c r="B7" s="18"/>
      <c r="C7" s="37" t="s">
        <v>90</v>
      </c>
      <c r="D7" s="39" t="s">
        <v>95</v>
      </c>
      <c r="E7" s="18"/>
      <c r="F7" s="18"/>
      <c r="G7" s="18"/>
      <c r="H7" s="18"/>
      <c r="I7" s="9"/>
    </row>
    <row r="8" spans="1:9" s="21" customFormat="1" ht="19.5" customHeight="1">
      <c r="A8" s="6"/>
      <c r="B8" s="23">
        <f t="array" ref="B8:H8">DaysAndWeeks+DATE(CalendarYear,10,1)-WEEKDAY(DATE(CalendarYear,10,1),(週の始まり="月曜日")+1)+15</f>
        <v>45214</v>
      </c>
      <c r="C8" s="23">
        <v>45215</v>
      </c>
      <c r="D8" s="23">
        <v>45216</v>
      </c>
      <c r="E8" s="23">
        <v>45217</v>
      </c>
      <c r="F8" s="23">
        <v>45218</v>
      </c>
      <c r="G8" s="23">
        <v>45219</v>
      </c>
      <c r="H8" s="23">
        <v>45220</v>
      </c>
      <c r="I8" s="6"/>
    </row>
    <row r="9" spans="1:9" s="22" customFormat="1" ht="70.5" customHeight="1">
      <c r="A9" s="9"/>
      <c r="B9" s="9"/>
      <c r="C9" s="30" t="s">
        <v>94</v>
      </c>
      <c r="D9" s="30" t="s">
        <v>96</v>
      </c>
      <c r="E9" s="30" t="s">
        <v>104</v>
      </c>
      <c r="F9" s="22" t="s">
        <v>105</v>
      </c>
      <c r="G9" s="30" t="s">
        <v>88</v>
      </c>
      <c r="H9" s="9"/>
      <c r="I9" s="9"/>
    </row>
    <row r="10" spans="1:9" s="21" customFormat="1" ht="19.5" customHeight="1">
      <c r="A10" s="6"/>
      <c r="B10" s="26">
        <f t="array" ref="B10:H10">DaysAndWeeks+DATE(CalendarYear,10,1)-WEEKDAY(DATE(CalendarYear,10,1),(週の始まり="月曜日")+1)+22</f>
        <v>45221</v>
      </c>
      <c r="C10" s="26">
        <v>45222</v>
      </c>
      <c r="D10" s="26">
        <v>45223</v>
      </c>
      <c r="E10" s="26">
        <v>45224</v>
      </c>
      <c r="F10" s="26">
        <v>45225</v>
      </c>
      <c r="G10" s="26">
        <v>45226</v>
      </c>
      <c r="H10" s="26">
        <v>45227</v>
      </c>
      <c r="I10" s="6"/>
    </row>
    <row r="11" spans="1:9" s="22" customFormat="1" ht="49" customHeight="1">
      <c r="A11" s="9"/>
      <c r="B11" s="18"/>
      <c r="C11" s="18"/>
      <c r="D11" s="39" t="s">
        <v>92</v>
      </c>
      <c r="E11" s="39" t="s">
        <v>107</v>
      </c>
      <c r="F11" s="39" t="s">
        <v>106</v>
      </c>
      <c r="G11" s="39" t="s">
        <v>98</v>
      </c>
      <c r="H11" s="18"/>
      <c r="I11" s="9"/>
    </row>
    <row r="12" spans="1:9" s="21" customFormat="1" ht="19.5" customHeight="1">
      <c r="A12" s="6"/>
      <c r="B12" s="23">
        <f t="array" ref="B12:H12">DaysAndWeeks+DATE(CalendarYear,10,1)-WEEKDAY(DATE(CalendarYear,10,1),(週の始まり="月曜日")+1)+29</f>
        <v>45228</v>
      </c>
      <c r="C12" s="23">
        <v>45229</v>
      </c>
      <c r="D12" s="23">
        <v>45230</v>
      </c>
      <c r="E12" s="23">
        <v>45231</v>
      </c>
      <c r="F12" s="23">
        <v>45232</v>
      </c>
      <c r="G12" s="23">
        <v>45233</v>
      </c>
      <c r="H12" s="23">
        <v>45234</v>
      </c>
      <c r="I12" s="6"/>
    </row>
    <row r="13" spans="1:9" s="22" customFormat="1" ht="48" customHeight="1">
      <c r="A13" s="9"/>
      <c r="B13" s="22" t="s">
        <v>87</v>
      </c>
      <c r="C13" s="30" t="s">
        <v>114</v>
      </c>
      <c r="D13" s="30" t="s">
        <v>113</v>
      </c>
      <c r="E13" s="9"/>
      <c r="F13" s="9"/>
      <c r="G13" s="9"/>
      <c r="H13" s="9"/>
      <c r="I13" s="9"/>
    </row>
    <row r="14" spans="1:9" s="21" customFormat="1" ht="19.5" customHeight="1">
      <c r="A14" s="6"/>
      <c r="B14" s="26">
        <f t="array" ref="B14:C14">DaysAndWeeks+DATE(CalendarYear,10,1)-WEEKDAY(DATE(CalendarYear,10,1),(週の始まり="月曜日")+1)+36</f>
        <v>45235</v>
      </c>
      <c r="C14" s="26">
        <v>45236</v>
      </c>
      <c r="D14" s="57" t="s">
        <v>0</v>
      </c>
      <c r="E14" s="57"/>
      <c r="F14" s="57"/>
      <c r="G14" s="57"/>
      <c r="H14" s="57"/>
      <c r="I14" s="6"/>
    </row>
    <row r="15" spans="1:9" s="22" customFormat="1" ht="48" customHeight="1">
      <c r="A15" s="9"/>
      <c r="B15" s="18"/>
      <c r="C15" s="18"/>
      <c r="D15" s="58" t="s">
        <v>115</v>
      </c>
      <c r="E15" s="59"/>
      <c r="F15" s="59"/>
      <c r="G15" s="59"/>
      <c r="H15" s="59"/>
      <c r="I15" s="9"/>
    </row>
  </sheetData>
  <mergeCells count="3">
    <mergeCell ref="B2:D2"/>
    <mergeCell ref="D14:H14"/>
    <mergeCell ref="D15:H15"/>
  </mergeCells>
  <phoneticPr fontId="42"/>
  <conditionalFormatting sqref="B4:G4">
    <cfRule type="expression" dxfId="5" priority="1">
      <formula>DAY(B4)&gt;8</formula>
    </cfRule>
  </conditionalFormatting>
  <conditionalFormatting sqref="B12:H12 B14:C14">
    <cfRule type="expression" dxfId="4" priority="2">
      <formula>AND(DAY(B12)&gt;=1,DAY(B12)&lt;=15)</formula>
    </cfRule>
  </conditionalFormatting>
  <dataValidations count="8">
    <dataValidation allowBlank="1" showInputMessage="1" showErrorMessage="1" prompt="曜日は自動的に決定されます" sqref="C3:H3" xr:uid="{00000000-0002-0000-0900-000000000000}"/>
    <dataValidation allowBlank="1" showInputMessage="1" showErrorMessage="1" prompt="10 月の月間カレンダー" sqref="A1" xr:uid="{00000000-0002-0000-0900-000001000000}"/>
    <dataValidation allowBlank="1" showInputMessage="1" showErrorMessage="1" prompt="このセルの年は、1 月のワークシートに入力された年に基づいて自動的に更新されます。下のカレンダーには、前の月と次の月の日付が薄い色のフォントで表示されます。" sqref="B2:D2" xr:uid="{00000000-0002-0000-0900-000002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L5 で新しい曜日を選びます。" sqref="B3" xr:uid="{00000000-0002-0000-0900-000003000000}"/>
    <dataValidation allowBlank="1" showInputMessage="1" prompt="下のセルに毎月のメモを入力します" sqref="D14:H14" xr:uid="{00000000-0002-0000-0900-000004000000}"/>
    <dataValidation allowBlank="1" showInputMessage="1" prompt="このセルに毎月のメモを入力します" sqref="D15:H15" xr:uid="{00000000-0002-0000-0900-000005000000}"/>
    <dataValidation allowBlank="1" showInputMessage="1" showErrorMessage="1" prompt="この行と行 7、9、11、13、15 は、一つ上のセルのカレンダー日に関連する毎日のメモを入力するためのセルです。" sqref="B5" xr:uid="{00000000-0002-0000-0900-000006000000}"/>
    <dataValidation allowBlank="1" showInputMessage="1" showErrorMessage="1" prompt="この行と行 6、8、10、12、14 には、週のカレンダー日が含まれます。このセルの数字が 1 でない場合は、それは前の月の日付のものです。セル D15 にメモを入力します。" sqref="B4" xr:uid="{00000000-0002-0000-0900-000007000000}"/>
  </dataValidations>
  <printOptions horizontalCentered="1"/>
  <pageMargins left="0.25" right="0.25" top="0.5" bottom="0.5" header="0.3" footer="0.3"/>
  <pageSetup paperSize="9" scale="85" orientation="landscape" horizontalDpi="4294967293" r:id="rId1"/>
  <headerFooter differentFirst="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5" tint="0.59999389629810485"/>
    <pageSetUpPr fitToPage="1"/>
  </sheetPr>
  <dimension ref="A1:I15"/>
  <sheetViews>
    <sheetView showGridLines="0" tabSelected="1" topLeftCell="A5" zoomScale="80" workbookViewId="0">
      <selection activeCell="D9" sqref="D9"/>
    </sheetView>
  </sheetViews>
  <sheetFormatPr defaultColWidth="8.85546875" defaultRowHeight="15"/>
  <cols>
    <col min="1" max="1" width="1.78515625" style="19" customWidth="1"/>
    <col min="2" max="4" width="15.42578125" style="19" customWidth="1"/>
    <col min="5" max="5" width="16.92578125" style="19" customWidth="1"/>
    <col min="6" max="6" width="17" style="19" customWidth="1"/>
    <col min="7" max="8" width="15.42578125" style="19" customWidth="1"/>
    <col min="9" max="9" width="1.78515625" style="19" customWidth="1"/>
    <col min="10" max="10" width="10.640625" style="19" customWidth="1"/>
    <col min="11" max="16384" width="8.85546875" style="19"/>
  </cols>
  <sheetData>
    <row r="1" spans="1:9" ht="9" customHeight="1">
      <c r="A1" s="1"/>
      <c r="B1" s="1"/>
      <c r="C1" s="1"/>
      <c r="D1" s="1"/>
      <c r="E1" s="1"/>
      <c r="F1" s="1"/>
      <c r="G1" s="1"/>
      <c r="H1" s="1"/>
      <c r="I1" s="1" t="s">
        <v>1</v>
      </c>
    </row>
    <row r="2" spans="1:9" ht="100.5" customHeight="1">
      <c r="A2" s="1"/>
      <c r="B2" s="56" t="str">
        <f>CalendarYear&amp;"年"&amp;"11月"</f>
        <v>2023年11月</v>
      </c>
      <c r="C2" s="56"/>
      <c r="D2" s="56"/>
      <c r="E2" s="2"/>
      <c r="F2" s="2"/>
      <c r="G2" s="2"/>
      <c r="H2" s="3"/>
      <c r="I2" s="1"/>
    </row>
    <row r="3" spans="1:9" s="20" customFormat="1" ht="19.5" customHeight="1" thickBot="1">
      <c r="A3" s="1"/>
      <c r="B3" s="17" t="str">
        <f>週の始まり</f>
        <v>日曜日</v>
      </c>
      <c r="C3" s="17" t="str">
        <f t="shared" ref="C3:H3" si="0">TEXT(C4,"aaaa")</f>
        <v>月曜日</v>
      </c>
      <c r="D3" s="17" t="str">
        <f t="shared" si="0"/>
        <v>火曜日</v>
      </c>
      <c r="E3" s="17" t="str">
        <f t="shared" si="0"/>
        <v>水曜日</v>
      </c>
      <c r="F3" s="17" t="str">
        <f t="shared" si="0"/>
        <v>木曜日</v>
      </c>
      <c r="G3" s="17" t="str">
        <f t="shared" si="0"/>
        <v>金曜日</v>
      </c>
      <c r="H3" s="17" t="str">
        <f t="shared" si="0"/>
        <v>土曜日</v>
      </c>
      <c r="I3" s="5"/>
    </row>
    <row r="4" spans="1:9" s="21" customFormat="1" ht="19.5" customHeight="1">
      <c r="A4" s="6"/>
      <c r="B4" s="23">
        <f t="array" ref="B4:H4">DaysAndWeeks+DATE(CalendarYear,11,1)-WEEKDAY(DATE(CalendarYear,11,1),(週の始まり="月曜日")+1)+1</f>
        <v>45228</v>
      </c>
      <c r="C4" s="23">
        <v>45229</v>
      </c>
      <c r="D4" s="23">
        <v>45230</v>
      </c>
      <c r="E4" s="23">
        <v>45231</v>
      </c>
      <c r="F4" s="23">
        <v>45232</v>
      </c>
      <c r="G4" s="23">
        <v>45233</v>
      </c>
      <c r="H4" s="23">
        <v>45234</v>
      </c>
      <c r="I4" s="6"/>
    </row>
    <row r="5" spans="1:9" s="22" customFormat="1" ht="71" customHeight="1">
      <c r="A5" s="9"/>
      <c r="B5" s="9"/>
      <c r="C5" s="9"/>
      <c r="D5" s="9"/>
      <c r="E5" s="22" t="s">
        <v>102</v>
      </c>
      <c r="F5" s="30" t="s">
        <v>103</v>
      </c>
      <c r="G5" s="30" t="s">
        <v>116</v>
      </c>
      <c r="H5" s="9"/>
      <c r="I5" s="9"/>
    </row>
    <row r="6" spans="1:9" s="21" customFormat="1" ht="19.5" customHeight="1">
      <c r="A6" s="6"/>
      <c r="B6" s="26">
        <f t="array" ref="B6:H6">DaysAndWeeks+DATE(CalendarYear,11,1)-WEEKDAY(DATE(CalendarYear,11,1),(週の始まり="月曜日")+1)+8</f>
        <v>45235</v>
      </c>
      <c r="C6" s="26">
        <v>45236</v>
      </c>
      <c r="D6" s="26">
        <v>45237</v>
      </c>
      <c r="E6" s="26">
        <v>45238</v>
      </c>
      <c r="F6" s="26">
        <v>45239</v>
      </c>
      <c r="G6" s="26">
        <v>45240</v>
      </c>
      <c r="H6" s="26">
        <v>45241</v>
      </c>
      <c r="I6" s="6"/>
    </row>
    <row r="7" spans="1:9" s="22" customFormat="1" ht="54.5" customHeight="1">
      <c r="A7" s="9"/>
      <c r="B7" s="18"/>
      <c r="C7" s="18"/>
      <c r="D7" s="39" t="s">
        <v>117</v>
      </c>
      <c r="E7" s="39" t="s">
        <v>108</v>
      </c>
      <c r="F7" s="39" t="s">
        <v>111</v>
      </c>
      <c r="G7" s="18"/>
      <c r="H7" s="18"/>
      <c r="I7" s="9"/>
    </row>
    <row r="8" spans="1:9" s="21" customFormat="1" ht="19.5" customHeight="1">
      <c r="A8" s="6"/>
      <c r="B8" s="23">
        <f t="array" ref="B8:H8">DaysAndWeeks+DATE(CalendarYear,11,1)-WEEKDAY(DATE(CalendarYear,11,1),(週の始まり="月曜日")+1)+15</f>
        <v>45242</v>
      </c>
      <c r="C8" s="23">
        <v>45243</v>
      </c>
      <c r="D8" s="23">
        <v>45244</v>
      </c>
      <c r="E8" s="23">
        <v>45245</v>
      </c>
      <c r="F8" s="23">
        <v>45246</v>
      </c>
      <c r="G8" s="23">
        <v>45247</v>
      </c>
      <c r="H8" s="23">
        <v>45248</v>
      </c>
      <c r="I8" s="6"/>
    </row>
    <row r="9" spans="1:9" s="22" customFormat="1" ht="48" customHeight="1">
      <c r="A9" s="9"/>
      <c r="B9" s="9"/>
      <c r="C9" s="9"/>
      <c r="D9" s="9"/>
      <c r="E9" s="30" t="s">
        <v>110</v>
      </c>
      <c r="F9" s="30" t="s">
        <v>112</v>
      </c>
      <c r="G9" s="9"/>
      <c r="H9" s="9"/>
      <c r="I9" s="9"/>
    </row>
    <row r="10" spans="1:9" s="21" customFormat="1" ht="19.5" customHeight="1">
      <c r="A10" s="6"/>
      <c r="B10" s="26">
        <f t="array" ref="B10:H10">DaysAndWeeks+DATE(CalendarYear,11,1)-WEEKDAY(DATE(CalendarYear,11,1),(週の始まり="月曜日")+1)+22</f>
        <v>45249</v>
      </c>
      <c r="C10" s="26">
        <v>45250</v>
      </c>
      <c r="D10" s="26">
        <v>45251</v>
      </c>
      <c r="E10" s="26">
        <v>45252</v>
      </c>
      <c r="F10" s="26">
        <v>45253</v>
      </c>
      <c r="G10" s="26">
        <v>45254</v>
      </c>
      <c r="H10" s="26">
        <v>45255</v>
      </c>
      <c r="I10" s="6"/>
    </row>
    <row r="11" spans="1:9" s="22" customFormat="1" ht="75.5" customHeight="1">
      <c r="A11" s="9"/>
      <c r="B11" s="18"/>
      <c r="C11" s="18"/>
      <c r="D11" s="18"/>
      <c r="E11" s="39" t="s">
        <v>109</v>
      </c>
      <c r="F11" s="39" t="s">
        <v>101</v>
      </c>
      <c r="G11" s="18"/>
      <c r="H11" s="18"/>
      <c r="I11" s="9"/>
    </row>
    <row r="12" spans="1:9" s="21" customFormat="1" ht="19.5" customHeight="1">
      <c r="A12" s="6"/>
      <c r="B12" s="23">
        <f t="array" ref="B12:H12">DaysAndWeeks+DATE(CalendarYear,11,1)-WEEKDAY(DATE(CalendarYear,11,1),(週の始まり="月曜日")+1)+29</f>
        <v>45256</v>
      </c>
      <c r="C12" s="23">
        <v>45257</v>
      </c>
      <c r="D12" s="23">
        <v>45258</v>
      </c>
      <c r="E12" s="23">
        <v>45259</v>
      </c>
      <c r="F12" s="23">
        <v>45260</v>
      </c>
      <c r="G12" s="23">
        <v>45261</v>
      </c>
      <c r="H12" s="23">
        <v>45262</v>
      </c>
      <c r="I12" s="6"/>
    </row>
    <row r="13" spans="1:9" s="22" customFormat="1" ht="48" customHeight="1">
      <c r="A13" s="9"/>
      <c r="B13" s="9"/>
      <c r="C13" s="9"/>
      <c r="D13" s="9"/>
      <c r="E13" s="30" t="s">
        <v>109</v>
      </c>
      <c r="F13" s="30" t="s">
        <v>112</v>
      </c>
      <c r="G13" s="9"/>
      <c r="H13" s="9"/>
      <c r="I13" s="9"/>
    </row>
    <row r="14" spans="1:9" s="21" customFormat="1" ht="19.5" customHeight="1">
      <c r="A14" s="6"/>
      <c r="B14" s="26">
        <f t="array" ref="B14:C14">DaysAndWeeks+DATE(CalendarYear,11,1)-WEEKDAY(DATE(CalendarYear,11,1),(週の始まり="月曜日")+1)+36</f>
        <v>45263</v>
      </c>
      <c r="C14" s="26">
        <v>45264</v>
      </c>
      <c r="D14" s="57" t="s">
        <v>0</v>
      </c>
      <c r="E14" s="57"/>
      <c r="F14" s="57"/>
      <c r="G14" s="57"/>
      <c r="H14" s="57"/>
      <c r="I14" s="6"/>
    </row>
    <row r="15" spans="1:9" s="22" customFormat="1" ht="48" customHeight="1">
      <c r="A15" s="9"/>
      <c r="B15" s="18"/>
      <c r="C15" s="18"/>
      <c r="D15" s="60" t="s">
        <v>100</v>
      </c>
      <c r="E15" s="59"/>
      <c r="F15" s="59"/>
      <c r="G15" s="59"/>
      <c r="H15" s="59"/>
      <c r="I15" s="9"/>
    </row>
  </sheetData>
  <mergeCells count="3">
    <mergeCell ref="B2:D2"/>
    <mergeCell ref="D14:H14"/>
    <mergeCell ref="D15:H15"/>
  </mergeCells>
  <phoneticPr fontId="42"/>
  <conditionalFormatting sqref="B4:G4">
    <cfRule type="expression" dxfId="3" priority="1">
      <formula>DAY(B4)&gt;8</formula>
    </cfRule>
  </conditionalFormatting>
  <conditionalFormatting sqref="B12:H12 B14:C14">
    <cfRule type="expression" dxfId="2" priority="2">
      <formula>AND(DAY(B12)&gt;=1,DAY(B12)&lt;=15)</formula>
    </cfRule>
  </conditionalFormatting>
  <dataValidations count="8">
    <dataValidation allowBlank="1" showInputMessage="1" showErrorMessage="1" prompt="曜日は自動的に決定されます" sqref="C3:H3" xr:uid="{00000000-0002-0000-0A00-000000000000}"/>
    <dataValidation allowBlank="1" showInputMessage="1" showErrorMessage="1" prompt="11 月の月間カレンダー" sqref="A1" xr:uid="{00000000-0002-0000-0A00-000001000000}"/>
    <dataValidation allowBlank="1" showInputMessage="1" showErrorMessage="1" prompt="このセルの年は、1 月のワークシートに入力された年に基づいて自動的に更新されます。下のカレンダーには、前の月と次の月の日付が薄い色のフォントで表示されます。" sqref="B2:D2" xr:uid="{00000000-0002-0000-0A00-000002000000}"/>
    <dataValidation allowBlank="1" showInputMessage="1" showErrorMessage="1" prompt="この行と行 6、8、10、12、14 には、週のカレンダー日が含まれます。このセルの数字が 1 でない場合は、それは前の月の日付のものです。セル D15 にメモを入力します。" sqref="B4" xr:uid="{00000000-0002-0000-0A00-000003000000}"/>
    <dataValidation allowBlank="1" showInputMessage="1" showErrorMessage="1" prompt="この行と行 7、9、11、13、15 は、一つ上のセルのカレンダー日に関連する毎日のメモを入力するためのセルです。" sqref="B5" xr:uid="{00000000-0002-0000-0A00-000004000000}"/>
    <dataValidation allowBlank="1" showInputMessage="1" prompt="このセルに毎月のメモを入力します" sqref="D15:H15" xr:uid="{00000000-0002-0000-0A00-000005000000}"/>
    <dataValidation allowBlank="1" showInputMessage="1" prompt="下のセルに毎月のメモを入力します" sqref="D14:H14" xr:uid="{00000000-0002-0000-0A00-000006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L5 で新しい曜日を選びます。" sqref="B3" xr:uid="{00000000-0002-0000-0A00-000007000000}"/>
  </dataValidations>
  <printOptions horizontalCentered="1"/>
  <pageMargins left="0.25" right="0.25" top="0.5" bottom="0.5" header="0.3" footer="0.3"/>
  <pageSetup paperSize="9" scale="85" orientation="landscape" horizontalDpi="4294967293" r:id="rId1"/>
  <headerFooter differentFirst="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8" tint="0.59999389629810485"/>
    <pageSetUpPr fitToPage="1"/>
  </sheetPr>
  <dimension ref="A1:I15"/>
  <sheetViews>
    <sheetView showGridLines="0" workbookViewId="0">
      <selection activeCell="H5" sqref="H5"/>
    </sheetView>
  </sheetViews>
  <sheetFormatPr defaultColWidth="8.85546875" defaultRowHeight="15"/>
  <cols>
    <col min="1" max="1" width="1.78515625" style="19" customWidth="1"/>
    <col min="2" max="8" width="15.42578125" style="19" customWidth="1"/>
    <col min="9" max="9" width="1.78515625" style="19" customWidth="1"/>
    <col min="10" max="16384" width="8.85546875" style="19"/>
  </cols>
  <sheetData>
    <row r="1" spans="1:9" ht="9" customHeight="1">
      <c r="A1" s="1"/>
      <c r="B1" s="1"/>
      <c r="C1" s="1"/>
      <c r="D1" s="1"/>
      <c r="E1" s="1"/>
      <c r="F1" s="1"/>
      <c r="G1" s="1"/>
      <c r="H1" s="1"/>
      <c r="I1" s="1" t="s">
        <v>1</v>
      </c>
    </row>
    <row r="2" spans="1:9" ht="100.5" customHeight="1">
      <c r="A2" s="1"/>
      <c r="B2" s="41" t="str">
        <f>CalendarYear&amp;"年"&amp;"12月"</f>
        <v>2023年12月</v>
      </c>
      <c r="C2" s="41"/>
      <c r="D2" s="41"/>
      <c r="E2" s="2"/>
      <c r="F2" s="2"/>
      <c r="G2" s="2"/>
      <c r="H2" s="3"/>
      <c r="I2" s="1"/>
    </row>
    <row r="3" spans="1:9" s="20" customFormat="1" ht="19.5" customHeight="1" thickBot="1">
      <c r="A3" s="1"/>
      <c r="B3" s="4" t="str">
        <f>週の始まり</f>
        <v>日曜日</v>
      </c>
      <c r="C3" s="4" t="str">
        <f t="shared" ref="C3:H3" si="0">TEXT(C4,"aaaa")</f>
        <v>月曜日</v>
      </c>
      <c r="D3" s="4" t="str">
        <f t="shared" si="0"/>
        <v>火曜日</v>
      </c>
      <c r="E3" s="4" t="str">
        <f t="shared" si="0"/>
        <v>水曜日</v>
      </c>
      <c r="F3" s="4" t="str">
        <f t="shared" si="0"/>
        <v>木曜日</v>
      </c>
      <c r="G3" s="4" t="str">
        <f t="shared" si="0"/>
        <v>金曜日</v>
      </c>
      <c r="H3" s="4" t="str">
        <f t="shared" si="0"/>
        <v>土曜日</v>
      </c>
      <c r="I3" s="5"/>
    </row>
    <row r="4" spans="1:9" s="21" customFormat="1" ht="19.5" customHeight="1">
      <c r="A4" s="6"/>
      <c r="B4" s="23">
        <f t="array" ref="B4:H4">DaysAndWeeks+DATE(CalendarYear,12,1)-WEEKDAY(DATE(CalendarYear,12,1),(週の始まり="月曜日")+1)+1</f>
        <v>45256</v>
      </c>
      <c r="C4" s="23">
        <v>45257</v>
      </c>
      <c r="D4" s="23">
        <v>45258</v>
      </c>
      <c r="E4" s="23">
        <v>45259</v>
      </c>
      <c r="F4" s="23">
        <v>45260</v>
      </c>
      <c r="G4" s="23">
        <v>45261</v>
      </c>
      <c r="H4" s="23">
        <v>45262</v>
      </c>
      <c r="I4" s="6"/>
    </row>
    <row r="5" spans="1:9" s="22" customFormat="1" ht="48" customHeight="1">
      <c r="A5" s="9"/>
      <c r="B5" s="9"/>
      <c r="C5" s="9"/>
      <c r="D5" s="9"/>
      <c r="E5" s="9"/>
      <c r="F5" s="9"/>
      <c r="G5" s="28"/>
      <c r="H5" s="40" t="s">
        <v>89</v>
      </c>
      <c r="I5" s="9"/>
    </row>
    <row r="6" spans="1:9" s="21" customFormat="1" ht="19.5" customHeight="1">
      <c r="A6" s="6"/>
      <c r="B6" s="25">
        <f t="array" ref="B6:H6">DaysAndWeeks+DATE(CalendarYear,12,1)-WEEKDAY(DATE(CalendarYear,12,1),(週の始まり="月曜日")+1)+8</f>
        <v>45263</v>
      </c>
      <c r="C6" s="25">
        <v>45264</v>
      </c>
      <c r="D6" s="25">
        <v>45265</v>
      </c>
      <c r="E6" s="25">
        <v>45266</v>
      </c>
      <c r="F6" s="25">
        <v>45267</v>
      </c>
      <c r="G6" s="25">
        <v>45268</v>
      </c>
      <c r="H6" s="25">
        <v>45269</v>
      </c>
      <c r="I6" s="6"/>
    </row>
    <row r="7" spans="1:9" s="22" customFormat="1" ht="48" customHeight="1">
      <c r="A7" s="9"/>
      <c r="B7" s="29"/>
      <c r="C7" s="29"/>
      <c r="D7" s="29"/>
      <c r="E7" s="12"/>
      <c r="F7" s="12"/>
      <c r="G7" s="12"/>
      <c r="H7" s="12"/>
      <c r="I7" s="9"/>
    </row>
    <row r="8" spans="1:9" s="21" customFormat="1" ht="19.5" customHeight="1">
      <c r="A8" s="6"/>
      <c r="B8" s="23">
        <f t="array" ref="B8:H8">DaysAndWeeks+DATE(CalendarYear,12,1)-WEEKDAY(DATE(CalendarYear,12,1),(週の始まり="月曜日")+1)+15</f>
        <v>45270</v>
      </c>
      <c r="C8" s="23">
        <v>45271</v>
      </c>
      <c r="D8" s="23">
        <v>45272</v>
      </c>
      <c r="E8" s="23">
        <v>45273</v>
      </c>
      <c r="F8" s="23">
        <v>45274</v>
      </c>
      <c r="G8" s="23">
        <v>45275</v>
      </c>
      <c r="H8" s="23">
        <v>45276</v>
      </c>
      <c r="I8" s="6"/>
    </row>
    <row r="9" spans="1:9" s="22" customFormat="1" ht="48" customHeight="1">
      <c r="A9" s="9"/>
      <c r="B9" s="9"/>
      <c r="C9" s="9"/>
      <c r="D9" s="9"/>
      <c r="E9" s="9"/>
      <c r="F9" s="9"/>
      <c r="G9" s="9"/>
      <c r="H9" s="9"/>
      <c r="I9" s="9"/>
    </row>
    <row r="10" spans="1:9" s="21" customFormat="1" ht="19.5" customHeight="1">
      <c r="A10" s="6"/>
      <c r="B10" s="25">
        <f t="array" ref="B10:H10">DaysAndWeeks+DATE(CalendarYear,12,1)-WEEKDAY(DATE(CalendarYear,12,1),(週の始まり="月曜日")+1)+22</f>
        <v>45277</v>
      </c>
      <c r="C10" s="25">
        <v>45278</v>
      </c>
      <c r="D10" s="25">
        <v>45279</v>
      </c>
      <c r="E10" s="25">
        <v>45280</v>
      </c>
      <c r="F10" s="25">
        <v>45281</v>
      </c>
      <c r="G10" s="25">
        <v>45282</v>
      </c>
      <c r="H10" s="25">
        <v>45283</v>
      </c>
      <c r="I10" s="6"/>
    </row>
    <row r="11" spans="1:9" s="22" customFormat="1" ht="48" customHeight="1">
      <c r="A11" s="9"/>
      <c r="B11" s="12"/>
      <c r="C11" s="12"/>
      <c r="D11" s="12"/>
      <c r="E11" s="12"/>
      <c r="F11" s="12"/>
      <c r="G11" s="12"/>
      <c r="H11" s="12"/>
      <c r="I11" s="9"/>
    </row>
    <row r="12" spans="1:9" s="21" customFormat="1" ht="19.5" customHeight="1">
      <c r="A12" s="6"/>
      <c r="B12" s="23">
        <f t="array" ref="B12:H12">DaysAndWeeks+DATE(CalendarYear,12,1)-WEEKDAY(DATE(CalendarYear,12,1),(週の始まり="月曜日")+1)+29</f>
        <v>45284</v>
      </c>
      <c r="C12" s="23">
        <v>45285</v>
      </c>
      <c r="D12" s="23">
        <v>45286</v>
      </c>
      <c r="E12" s="23">
        <v>45287</v>
      </c>
      <c r="F12" s="23">
        <v>45288</v>
      </c>
      <c r="G12" s="23">
        <v>45289</v>
      </c>
      <c r="H12" s="23">
        <v>45290</v>
      </c>
      <c r="I12" s="6"/>
    </row>
    <row r="13" spans="1:9" s="22" customFormat="1" ht="48" customHeight="1">
      <c r="A13" s="9"/>
      <c r="B13" s="9"/>
      <c r="C13" s="9"/>
      <c r="D13" s="9"/>
      <c r="E13" s="9"/>
      <c r="F13" s="9"/>
      <c r="G13" s="9"/>
      <c r="H13" s="9"/>
      <c r="I13" s="9"/>
    </row>
    <row r="14" spans="1:9" s="21" customFormat="1" ht="19.5" customHeight="1">
      <c r="A14" s="6"/>
      <c r="B14" s="25">
        <f t="array" ref="B14:C14">DaysAndWeeks+DATE(CalendarYear,12,1)-WEEKDAY(DATE(CalendarYear,12,1),(週の始まり="月曜日")+1)+36</f>
        <v>45291</v>
      </c>
      <c r="C14" s="25">
        <v>45292</v>
      </c>
      <c r="D14" s="42" t="s">
        <v>0</v>
      </c>
      <c r="E14" s="42"/>
      <c r="F14" s="42"/>
      <c r="G14" s="42"/>
      <c r="H14" s="42"/>
      <c r="I14" s="6"/>
    </row>
    <row r="15" spans="1:9" s="22" customFormat="1" ht="48" customHeight="1">
      <c r="A15" s="9"/>
      <c r="B15" s="12"/>
      <c r="C15" s="12"/>
      <c r="D15" s="61"/>
      <c r="E15" s="44"/>
      <c r="F15" s="44"/>
      <c r="G15" s="44"/>
      <c r="H15" s="44"/>
      <c r="I15" s="9"/>
    </row>
  </sheetData>
  <mergeCells count="3">
    <mergeCell ref="B2:D2"/>
    <mergeCell ref="D14:H14"/>
    <mergeCell ref="D15:H15"/>
  </mergeCells>
  <phoneticPr fontId="42"/>
  <conditionalFormatting sqref="B4:G4">
    <cfRule type="expression" dxfId="1" priority="1">
      <formula>DAY(B4)&gt;8</formula>
    </cfRule>
  </conditionalFormatting>
  <conditionalFormatting sqref="B12:H12 B14:C14">
    <cfRule type="expression" dxfId="0" priority="2">
      <formula>AND(DAY(B12)&gt;=1,DAY(B12)&lt;=15)</formula>
    </cfRule>
  </conditionalFormatting>
  <dataValidations count="8">
    <dataValidation allowBlank="1" showInputMessage="1" showErrorMessage="1" prompt="曜日は自動的に決定されます" sqref="C3:H3" xr:uid="{00000000-0002-0000-0B00-000000000000}"/>
    <dataValidation allowBlank="1" showInputMessage="1" showErrorMessage="1" prompt="12 月の月間カレンダー" sqref="A1" xr:uid="{00000000-0002-0000-0B00-000001000000}"/>
    <dataValidation allowBlank="1" showInputMessage="1" showErrorMessage="1" prompt="このセルの年は、1 月のワークシートに入力された年に基づいて自動的に更新されます。下のカレンダーには、前の月と次の月の日付が薄い色のフォントで表示されます。" sqref="B2:D2" xr:uid="{00000000-0002-0000-0B00-000002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L5 で新しい曜日を選びます。" sqref="B3" xr:uid="{00000000-0002-0000-0B00-000003000000}"/>
    <dataValidation allowBlank="1" showInputMessage="1" prompt="下のセルに毎月のメモを入力します" sqref="D14:H14" xr:uid="{00000000-0002-0000-0B00-000004000000}"/>
    <dataValidation allowBlank="1" showInputMessage="1" prompt="このセルに毎月のメモを入力します" sqref="D15:H15" xr:uid="{00000000-0002-0000-0B00-000005000000}"/>
    <dataValidation allowBlank="1" showInputMessage="1" showErrorMessage="1" prompt="この行と行 7、9、11、13、15 は、一つ上のセルのカレンダー日に関連する毎日のメモを入力するためのセルです。" sqref="B5" xr:uid="{00000000-0002-0000-0B00-000006000000}"/>
    <dataValidation allowBlank="1" showInputMessage="1" showErrorMessage="1" prompt="この行と行 6、8、10、12、14 には、週のカレンダー日が含まれます。このセルの数字が 1 でない場合は、それは前の月の日付のものです。セル D15 にメモを入力します。" sqref="B4" xr:uid="{00000000-0002-0000-0B00-000007000000}"/>
  </dataValidations>
  <printOptions horizontalCentered="1"/>
  <pageMargins left="0.25" right="0.25" top="0.5" bottom="0.5" header="0.3" footer="0.3"/>
  <pageSetup paperSize="9" scale="98" orientation="landscape" r:id="rId1"/>
  <headerFooter differentFirst="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DC8601-1110-494A-8C5D-E21BD4AA5AA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61EF227C-DC09-4996-BA58-3E29E07C9A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50ED7A-F40D-4202-BC8A-572A5FDC2D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TM34128371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39</vt:i4>
      </vt:variant>
    </vt:vector>
  </HeadingPairs>
  <TitlesOfParts>
    <vt:vector size="51" baseType="lpstr">
      <vt:lpstr>1 月</vt:lpstr>
      <vt:lpstr>2 月</vt:lpstr>
      <vt:lpstr>3 月</vt:lpstr>
      <vt:lpstr>4 月</vt:lpstr>
      <vt:lpstr>5 月</vt:lpstr>
      <vt:lpstr>6 月</vt:lpstr>
      <vt:lpstr>7 月</vt:lpstr>
      <vt:lpstr>8 月</vt:lpstr>
      <vt:lpstr>9 月</vt:lpstr>
      <vt:lpstr>10 月</vt:lpstr>
      <vt:lpstr>11 月</vt:lpstr>
      <vt:lpstr>12 月</vt:lpstr>
      <vt:lpstr>CalendarYear</vt:lpstr>
      <vt:lpstr>ColumnTitleRegion1..H12.1</vt:lpstr>
      <vt:lpstr>ColumnTitleRegion1..H12.10</vt:lpstr>
      <vt:lpstr>ColumnTitleRegion1..H12.11</vt:lpstr>
      <vt:lpstr>ColumnTitleRegion1..H12.12</vt:lpstr>
      <vt:lpstr>ColumnTitleRegion1..H12.2</vt:lpstr>
      <vt:lpstr>ColumnTitleRegion1..H12.3</vt:lpstr>
      <vt:lpstr>ColumnTitleRegion1..H12.4</vt:lpstr>
      <vt:lpstr>ColumnTitleRegion1..H12.5</vt:lpstr>
      <vt:lpstr>ColumnTitleRegion1..H12.6</vt:lpstr>
      <vt:lpstr>ColumnTitleRegion1..H12.7</vt:lpstr>
      <vt:lpstr>ColumnTitleRegion1..H12.8</vt:lpstr>
      <vt:lpstr>ColumnTitleRegion1..H12.9</vt:lpstr>
      <vt:lpstr>ColumnTitleRegion2..C14.1</vt:lpstr>
      <vt:lpstr>ColumnTitleRegion2..C14.10</vt:lpstr>
      <vt:lpstr>ColumnTitleRegion2..C14.11</vt:lpstr>
      <vt:lpstr>ColumnTitleRegion2..C14.12</vt:lpstr>
      <vt:lpstr>ColumnTitleRegion2..C14.2</vt:lpstr>
      <vt:lpstr>ColumnTitleRegion2..C14.3</vt:lpstr>
      <vt:lpstr>ColumnTitleRegion2..C14.4</vt:lpstr>
      <vt:lpstr>ColumnTitleRegion2..C14.5</vt:lpstr>
      <vt:lpstr>ColumnTitleRegion2..C14.6</vt:lpstr>
      <vt:lpstr>ColumnTitleRegion2..C14.7</vt:lpstr>
      <vt:lpstr>ColumnTitleRegion2..C14.8</vt:lpstr>
      <vt:lpstr>ColumnTitleRegion2..C14.9</vt:lpstr>
      <vt:lpstr>'1 月'!Print_Area</vt:lpstr>
      <vt:lpstr>'10 月'!Print_Area</vt:lpstr>
      <vt:lpstr>'11 月'!Print_Area</vt:lpstr>
      <vt:lpstr>'12 月'!Print_Area</vt:lpstr>
      <vt:lpstr>'2 月'!Print_Area</vt:lpstr>
      <vt:lpstr>'3 月'!Print_Area</vt:lpstr>
      <vt:lpstr>'4 月'!Print_Area</vt:lpstr>
      <vt:lpstr>'5 月'!Print_Area</vt:lpstr>
      <vt:lpstr>'6 月'!Print_Area</vt:lpstr>
      <vt:lpstr>'7 月'!Print_Area</vt:lpstr>
      <vt:lpstr>'8 月'!Print_Area</vt:lpstr>
      <vt:lpstr>'9 月'!Print_Area</vt:lpstr>
      <vt:lpstr>RowTitleRegion1..K3</vt:lpstr>
      <vt:lpstr>週の始まり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2020-10-06T20:15:16Z</dcterms:created>
  <dcterms:modified xsi:type="dcterms:W3CDTF">2023-10-22T00:18:54Z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